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Geologi AJ\Ҳужжатлар\40 буйруғ ижроси\40 буйруғ ижроси\"/>
    </mc:Choice>
  </mc:AlternateContent>
  <xr:revisionPtr revIDLastSave="0" documentId="8_{CCF72FEF-28F9-48D7-810D-AC3A3AF5434C}" xr6:coauthVersionLast="47" xr6:coauthVersionMax="47" xr10:uidLastSave="{00000000-0000-0000-0000-000000000000}"/>
  <bookViews>
    <workbookView xWindow="-120" yWindow="-120" windowWidth="51840" windowHeight="21240" xr2:uid="{00000000-000D-0000-FFFF-FFFF00000000}"/>
  </bookViews>
  <sheets>
    <sheet name="Лист1" sheetId="1" r:id="rId1"/>
  </sheets>
  <externalReferences>
    <externalReference r:id="rId2"/>
  </externalReferences>
  <definedNames>
    <definedName name="_xlnm.Print_Area" localSheetId="0">Лист1!$A$1:$R$214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3" i="1" l="1"/>
  <c r="L203" i="1"/>
  <c r="K203" i="1"/>
  <c r="H203" i="1"/>
  <c r="J202" i="1"/>
  <c r="L202" i="1"/>
  <c r="K202" i="1"/>
  <c r="J201" i="1"/>
  <c r="L201" i="1"/>
  <c r="K201" i="1"/>
  <c r="H201" i="1"/>
  <c r="I194" i="1"/>
  <c r="G194" i="1"/>
  <c r="F194" i="1"/>
  <c r="E194" i="1"/>
  <c r="I192" i="1"/>
  <c r="L190" i="1"/>
  <c r="I190" i="1" s="1"/>
  <c r="I187" i="1"/>
  <c r="I186" i="1"/>
  <c r="I185" i="1"/>
  <c r="I184" i="1"/>
  <c r="I183" i="1"/>
  <c r="I182" i="1"/>
  <c r="I181" i="1"/>
  <c r="I180" i="1"/>
  <c r="I179" i="1"/>
  <c r="I178" i="1"/>
  <c r="I177" i="1"/>
  <c r="I176" i="1"/>
  <c r="I175" i="1"/>
  <c r="I174" i="1"/>
  <c r="I173" i="1"/>
  <c r="I172" i="1"/>
  <c r="I169" i="1"/>
  <c r="H169" i="1"/>
  <c r="I168" i="1"/>
  <c r="H168" i="1"/>
  <c r="I163" i="1"/>
  <c r="H163" i="1"/>
  <c r="I134" i="1"/>
  <c r="I133" i="1"/>
  <c r="I132" i="1"/>
  <c r="I127" i="1"/>
  <c r="I126" i="1"/>
  <c r="I125" i="1"/>
  <c r="I124" i="1"/>
  <c r="I123" i="1"/>
  <c r="I120" i="1"/>
  <c r="I119" i="1"/>
  <c r="I118" i="1"/>
  <c r="I117" i="1"/>
  <c r="I116" i="1"/>
  <c r="I115" i="1"/>
  <c r="L108" i="1"/>
  <c r="I108" i="1" s="1"/>
  <c r="L107" i="1"/>
  <c r="I107" i="1" s="1"/>
  <c r="L106" i="1"/>
  <c r="I106" i="1" s="1"/>
  <c r="L105" i="1"/>
  <c r="I105" i="1" s="1"/>
  <c r="L104" i="1"/>
  <c r="I104" i="1" s="1"/>
  <c r="L103" i="1"/>
  <c r="I103" i="1" s="1"/>
  <c r="I102" i="1"/>
  <c r="L94" i="1"/>
  <c r="I94" i="1" s="1"/>
  <c r="L93" i="1"/>
  <c r="I93" i="1" s="1"/>
  <c r="I92" i="1"/>
  <c r="I91" i="1"/>
  <c r="L90" i="1"/>
  <c r="I90" i="1" s="1"/>
  <c r="L89" i="1"/>
  <c r="I89" i="1" s="1"/>
  <c r="L83" i="1"/>
  <c r="I83" i="1" s="1"/>
  <c r="I82" i="1"/>
  <c r="G82" i="1"/>
  <c r="F82" i="1"/>
  <c r="K81" i="1"/>
  <c r="J81" i="1"/>
  <c r="H81" i="1"/>
  <c r="I80" i="1"/>
  <c r="H80" i="1"/>
  <c r="I79" i="1"/>
  <c r="H79" i="1"/>
  <c r="I65" i="1"/>
  <c r="H65" i="1"/>
  <c r="I64" i="1"/>
  <c r="G64" i="1"/>
  <c r="F64" i="1"/>
  <c r="I63" i="1"/>
  <c r="I62" i="1"/>
  <c r="H62" i="1"/>
  <c r="I61" i="1"/>
  <c r="H61" i="1"/>
  <c r="I60" i="1"/>
  <c r="H60" i="1"/>
  <c r="I59" i="1"/>
  <c r="H59" i="1"/>
  <c r="I58" i="1"/>
  <c r="H58" i="1"/>
  <c r="I53" i="1"/>
  <c r="H53" i="1"/>
  <c r="I52" i="1"/>
  <c r="H52" i="1"/>
  <c r="I51" i="1"/>
  <c r="H51" i="1"/>
  <c r="I50" i="1"/>
  <c r="H50" i="1"/>
  <c r="I49" i="1"/>
  <c r="H49" i="1"/>
  <c r="I48" i="1"/>
  <c r="H48" i="1"/>
  <c r="I47" i="1"/>
  <c r="H47" i="1"/>
  <c r="I46" i="1"/>
  <c r="G46" i="1"/>
  <c r="F46" i="1"/>
  <c r="I45" i="1"/>
  <c r="H45" i="1"/>
  <c r="I44" i="1"/>
  <c r="H44" i="1"/>
  <c r="I43" i="1"/>
  <c r="G43" i="1"/>
  <c r="F43" i="1"/>
  <c r="I42" i="1"/>
  <c r="G42" i="1"/>
  <c r="F42" i="1"/>
  <c r="I41" i="1"/>
  <c r="G41" i="1"/>
  <c r="F41" i="1"/>
  <c r="I40" i="1"/>
  <c r="H40" i="1"/>
  <c r="I29" i="1"/>
  <c r="G29" i="1"/>
  <c r="F29" i="1"/>
  <c r="I201" i="1" l="1"/>
  <c r="I202" i="1"/>
  <c r="I203" i="1"/>
  <c r="H194" i="1"/>
  <c r="H64" i="1"/>
  <c r="H82" i="1"/>
  <c r="I81" i="1"/>
  <c r="H46" i="1"/>
  <c r="H29" i="1"/>
  <c r="H43" i="1"/>
  <c r="H42" i="1"/>
  <c r="H41" i="1"/>
</calcChain>
</file>

<file path=xl/sharedStrings.xml><?xml version="1.0" encoding="utf-8"?>
<sst xmlns="http://schemas.openxmlformats.org/spreadsheetml/2006/main" count="1105" uniqueCount="604">
  <si>
    <t xml:space="preserve">Бино ва иншоатлар номи </t>
  </si>
  <si>
    <t>Жойлашган манзили (вилоят,шаҳар,туман)</t>
  </si>
  <si>
    <t>Умумий майдони (га)</t>
  </si>
  <si>
    <t>Бино ва иншоатлар қурилган йили</t>
  </si>
  <si>
    <t>Гараж</t>
  </si>
  <si>
    <t xml:space="preserve">Сурхон ДГҚЭ раҳбарият ва мутахассислар идораси учун </t>
  </si>
  <si>
    <t>Сурхон ДГҚЭ бурғулаш ва қазиш ишларидан олинган наъмуналарни сақлаш учун</t>
  </si>
  <si>
    <t>Сурхон ДГҚЭ бурғулаш ва қазиш ишлари учун фойдаланадиган материаллар, асбоб ускуналарни сақловчи омбор сифатида фойдаланилади</t>
  </si>
  <si>
    <t>Сурхон ДГҚЭ Автотранспорт воситаларини сақлаш учун фойдаланилади.</t>
  </si>
  <si>
    <t>Эхтиёж учун</t>
  </si>
  <si>
    <t>Сурхон ДГҚЭ  ишчи ва ходимлари ётоқ жойи учун фойдаланилади.</t>
  </si>
  <si>
    <t>Сурхон ДГҚЭ марказий омборига кирим бўлаётган материаллар ва товарларни сақлаш ва тарқатиш учун фойдаланилади.</t>
  </si>
  <si>
    <t xml:space="preserve">Сурхондарё вилоят Бойсун туман Мустақиллик МФЙ Ш.Рашидов кўчаси </t>
  </si>
  <si>
    <t>Сурхондарё вилоят Бойсун туман Мустақиллик МФЙ Ш.Рашидов кўчаси</t>
  </si>
  <si>
    <t>2020 й</t>
  </si>
  <si>
    <t>2007 й</t>
  </si>
  <si>
    <t>2004 й</t>
  </si>
  <si>
    <t>Кадастр ҳужжати тўғрисида маълумот (мавжуд ва кадастр рақами, санаси)</t>
  </si>
  <si>
    <t>Автопарк биноси</t>
  </si>
  <si>
    <t>Навоий вилояти, Томди тумани Мурунтоғ қурғони</t>
  </si>
  <si>
    <t>Маъмурий бино</t>
  </si>
  <si>
    <t>Ётоқхона биноси (Мехмонхона)</t>
  </si>
  <si>
    <t>Тахлил мажмуаси биноси</t>
  </si>
  <si>
    <t>Ёш мутахасислар ётоқхонаси</t>
  </si>
  <si>
    <t>Автомобилларга ЁҚШ</t>
  </si>
  <si>
    <t>Моддий таъминот базаси</t>
  </si>
  <si>
    <t xml:space="preserve"> "Кизилкум" ДГҚЭ  марказий омборхона сифатида фойдаланилади. Хозирга вактда Марказий Кон Бошкармаси маъданлар захираси саклаш территориясида жойлашган булиб (отвал йуллари ёпилганлиги сабабли)  Кизилкум ДГКЭ дан бориб келиш масофаси 35 км.   Аукцион савдолари оркали тадбиркорларга бериш ва ер ва мулк солиги буйича харажатларни камайтириш мумкин.</t>
  </si>
  <si>
    <t>Омборхона булими (Кернохранилиши)</t>
  </si>
  <si>
    <t xml:space="preserve">Идора </t>
  </si>
  <si>
    <t>Навоий вилояти Учкудук тумани Кокпатас кургони</t>
  </si>
  <si>
    <t>21:11:03:01:01:0096 11.10.2021й.</t>
  </si>
  <si>
    <t xml:space="preserve">Кокпатас ДГКЭ идора биноси  сифатида фойдаланилади </t>
  </si>
  <si>
    <t>Геология булими</t>
  </si>
  <si>
    <t>21:11:03:01:01:0092 11.10.2021й.</t>
  </si>
  <si>
    <t xml:space="preserve">Кокпатас ДГКЭ  геология биноси сифатида фойдаланилади </t>
  </si>
  <si>
    <t>Ётокхона</t>
  </si>
  <si>
    <t>21:11:03:01:01:0100 11.10.2021й.</t>
  </si>
  <si>
    <t xml:space="preserve">Кокпатас ДГКЭ  ётокхона сифатида фойдаланилади </t>
  </si>
  <si>
    <t>21:11:03:01:01:0099 11.10.2021й.</t>
  </si>
  <si>
    <t xml:space="preserve">Кокпатас ДГКЭ  таъминот омбори сифатида фойдаланилади </t>
  </si>
  <si>
    <t>21:11:03:01:01:0093 11.10.2021й.</t>
  </si>
  <si>
    <t xml:space="preserve">Кокпатас ДГКЭ ЁММ омбори  сифатида фойдаланилади </t>
  </si>
  <si>
    <t>Таъмирлаш механика цехи</t>
  </si>
  <si>
    <t>21:11:03:01:01:0091 11.10.2021й.</t>
  </si>
  <si>
    <t xml:space="preserve">Кокпатас ДГКЭ тамирлаш механика цехи сифатида фойдаланилади </t>
  </si>
  <si>
    <t>Тош майдалаш цехи</t>
  </si>
  <si>
    <t>21:11:03:01:01:0095 11.10.2021й.</t>
  </si>
  <si>
    <t xml:space="preserve">Кокпатас ДГКЭ тош майдалаш цехи  сифатида фойдаланилади </t>
  </si>
  <si>
    <t>Курилиш цехи</t>
  </si>
  <si>
    <t>21:11:03:01:01:0097 11.10.2021й.</t>
  </si>
  <si>
    <t xml:space="preserve">Кокпатас ДГКЭ  керна саклаш оьборхона сифатида фойдаланилади </t>
  </si>
  <si>
    <t>Автотранспорт участкаси</t>
  </si>
  <si>
    <t>21:11:03:01:01:0098 11.10.2021й.</t>
  </si>
  <si>
    <t xml:space="preserve">Кокпатас ДГКЭ автотранспорт участкаси  сифатида фойдаланилади </t>
  </si>
  <si>
    <t>Идора биноси</t>
  </si>
  <si>
    <t>Самарканд вилояти, Кушработ тумани Бозоржой МФЙ Кирковул кишлоги</t>
  </si>
  <si>
    <t>14:04:06:05:03:1023:0001. 09,09,2021 й.</t>
  </si>
  <si>
    <t>Маъмурий бино сифатида фойдаланилмокда</t>
  </si>
  <si>
    <t>Фойдаланилмокда</t>
  </si>
  <si>
    <t>Самарканд вилояти, Кушработ тумани Зармитан кургони</t>
  </si>
  <si>
    <t>Темирчилик цехи</t>
  </si>
  <si>
    <t>14:04:09:01:01:1519   01,07,2020 й.</t>
  </si>
  <si>
    <t>Ёкилги омбори</t>
  </si>
  <si>
    <t>14:04:09:01:01:1529   01,07,2020 й.</t>
  </si>
  <si>
    <t>Марказий омборхона</t>
  </si>
  <si>
    <t>14:04:09:01:01:1523   01,07,2020 й.</t>
  </si>
  <si>
    <t>Механика цехи</t>
  </si>
  <si>
    <t>14:04:09:01:01:0818   01,07,2020 й.</t>
  </si>
  <si>
    <t>Мехмонхона биноси</t>
  </si>
  <si>
    <t>14:04:09:01:01:1532   01,07,2020 й.</t>
  </si>
  <si>
    <t>Навоий вилояти, Конимех тумани, Даугизтау қўрғони</t>
  </si>
  <si>
    <t>Навоий вилояти Нурота туман Алпухорий қишлоғи.</t>
  </si>
  <si>
    <t xml:space="preserve">Шимолий Нурота ДГҚЭ раҳбарият ва мутахассислар идораси учун </t>
  </si>
  <si>
    <t>Шимолий Нурота ДГҚЭ бурғулаш ва қазиш ишларидан олинган наъмуналарни сақлаш учун</t>
  </si>
  <si>
    <t>Шимолий Нурота ДГҚЭ  ишчи ва ходимлари ётоқ жойи учун фойдаланилади.</t>
  </si>
  <si>
    <t>Шимолий Нурота ДГҚЭ бурғулаш ва қазиш ишларидан олинган наъмуналарни майдалаш учун</t>
  </si>
  <si>
    <t>Шимолий Нурота  ДГҚЭ  ишчи ва ходимлари фойдаланиши учун.</t>
  </si>
  <si>
    <t>Скважина</t>
  </si>
  <si>
    <t>Марказий лаборатория</t>
  </si>
  <si>
    <t>Маъмурий бино сифатида фойдаланилади</t>
  </si>
  <si>
    <t xml:space="preserve"> "Хисор" ДГҚЭ маьмурий биноси хужалик ва камерал ишлари учун  фойдаланилади</t>
  </si>
  <si>
    <t>геологик намуналарни куритиш ва саклаш учун фойдаланилади</t>
  </si>
  <si>
    <t>спорт согламсогламлаштриш ишларида фойдаланилади</t>
  </si>
  <si>
    <t xml:space="preserve">Шахрисабз ш.Дустлик МФЙ   </t>
  </si>
  <si>
    <t>18:16:01:21:01:0169  0001:003 24.09.2021 й</t>
  </si>
  <si>
    <t>Узокдан катнаб ишловчиларга ётогхона сифатида фойдаланилади</t>
  </si>
  <si>
    <t>18:16:01:21:01:0771  14.10.2021 й</t>
  </si>
  <si>
    <t>Дам олиш маскани бинолари</t>
  </si>
  <si>
    <t>Ётоқхона бино-иншоотлари</t>
  </si>
  <si>
    <t>1984 йил</t>
  </si>
  <si>
    <t>2017 йил</t>
  </si>
  <si>
    <t>2018 йил</t>
  </si>
  <si>
    <t>2020 йил</t>
  </si>
  <si>
    <t>Тошкент вилояти, Олмалиқ шахар, Зарбулоқ МФЙ</t>
  </si>
  <si>
    <t>-</t>
  </si>
  <si>
    <t>Ётоқхона биноси (2 ўрин)</t>
  </si>
  <si>
    <t>21:01:03:01:01:0800
18.11.2021й.</t>
  </si>
  <si>
    <t>Ётоқхона</t>
  </si>
  <si>
    <t>21:01:03:01:01:0879
19.11.2021й.</t>
  </si>
  <si>
    <t>Тош майдалаш ва лабораторя таҳлили</t>
  </si>
  <si>
    <t>Ётоқхона биноси (54 ўрин)</t>
  </si>
  <si>
    <t>21:01:03:01:01:0845
19.11.2021й.</t>
  </si>
  <si>
    <t>Мутахасислар ётокхона биноси</t>
  </si>
  <si>
    <t>21:01:03:01:01:0801
16.11.2021й.</t>
  </si>
  <si>
    <t>Мутахасислар ётокхонаси</t>
  </si>
  <si>
    <t>АЁҚШ биноси</t>
  </si>
  <si>
    <t>21:01:03:01:01:0898
16.11.2021й.</t>
  </si>
  <si>
    <t>Автомабилларга ёқилғи қуйиш биноси</t>
  </si>
  <si>
    <t>Автогараж биноси</t>
  </si>
  <si>
    <t>21:01:03:01:01:0900
16.11.2021й.</t>
  </si>
  <si>
    <t>Бурғилаш цехи биноси</t>
  </si>
  <si>
    <t>21:01:03:01:01:0868
17.09.2021й.</t>
  </si>
  <si>
    <t>9-сонли темир йўл шахобчаси</t>
  </si>
  <si>
    <t>21:01:03:01:01:0790
17.11.2021й.</t>
  </si>
  <si>
    <t>темир йўл шахобчаси</t>
  </si>
  <si>
    <t>Маъмурий бино ва иншоатлари</t>
  </si>
  <si>
    <t>"Олмалиқ" ДГҚЭси гараж ҳудудида жойлашган бино-иншоолар яроқсиз авария ҳолатда</t>
  </si>
  <si>
    <t xml:space="preserve">"Олмалиқ" ДГҚЭси маъмурий бино ҳудудида жойлашган бино-иншоотлар қайти таъмирланган </t>
  </si>
  <si>
    <t>Бино-иншоатдан келгусида самарали фойдаланиш бўйича таклиф (ёки бўш бино -иншоат, ер майдони тўғрисида ва ундан фойдаланиш бўйича)</t>
  </si>
  <si>
    <t>"Олмалиқ" ДГҚЭси намуна сақлаш омборхонасида жойлашган бино-иншоотлар қайта таъмирланган</t>
  </si>
  <si>
    <t>"Олмалиқ" ДГҚЭси ётоқхонасида жойлашган бино-иншоотлар қайта таъмирланган</t>
  </si>
  <si>
    <t>11-18-02-08-02-0004 
2021йил</t>
  </si>
  <si>
    <t>11-18-02-08-02-0003
2018йил</t>
  </si>
  <si>
    <t>11-18-02-08-02-0005
2021йил</t>
  </si>
  <si>
    <t>11-18-02-08-02-0240
2021йил</t>
  </si>
  <si>
    <t>2004 йил</t>
  </si>
  <si>
    <t>Ётоқхона ва меҳмонхона</t>
  </si>
  <si>
    <t>"Зарафшон" ДГҚЭ карт партия биноси (ётоқхона ва меҳмонхона) (Самарқанд шаҳри, Геофизиклар қўрғони, В.Абдуллаев кўчаси 1-уй)</t>
  </si>
  <si>
    <t>2008 йил</t>
  </si>
  <si>
    <t>Ётоқхона ва меҳмонхона сифатида фойдаланилади</t>
  </si>
  <si>
    <t>Лабаратория</t>
  </si>
  <si>
    <t>"Зарафшон" ДГҚЭ лабаратория биноси  (Самарқанд шаҳри, Геофизиклар қўрғони)</t>
  </si>
  <si>
    <t>1976 йил</t>
  </si>
  <si>
    <t>14:16:01:01:12:0648 24.09.2021 й.</t>
  </si>
  <si>
    <t>Лаборатория сифатида фойдаланилади</t>
  </si>
  <si>
    <t>Намуна тошларини сақлаш омборхонаси</t>
  </si>
  <si>
    <t>"Зарафшон" ДГҚЭ керна сақлаш омбори биноси (Самарқанд шаҳри, Геофизиклар қўрғони)</t>
  </si>
  <si>
    <t>2003 йил</t>
  </si>
  <si>
    <t>14:16:01:01:06:0680 24.09.2021 й.</t>
  </si>
  <si>
    <t>Намуна тошларини сақлаш омборхонаси сифатида фойдаланилади</t>
  </si>
  <si>
    <t>"Зарафшон" ДГҚЭ тош майдалаш цехи биноси (Самарқанд шаҳри, Геофизиклар қўрғони)</t>
  </si>
  <si>
    <t>Ходимлар учун хизмат уйи</t>
  </si>
  <si>
    <t>"Зарафшон" ДГҚЭ хизмат уйи-Икки қаватли ертўлали камерал биноси  (Самарқанд шаҳри, Геофизиклар қўрғони, Алп Эр Тўнга кўчаси, 7-уй)</t>
  </si>
  <si>
    <t>1985 йил</t>
  </si>
  <si>
    <t>14:16:01:01:12:0687 30.10.2021 й.</t>
  </si>
  <si>
    <t>Марказий омборхона ишлаб чиқариш базаси</t>
  </si>
  <si>
    <t>"Зарафшон" ДГҚЭ марказий омборхонаси (Самарқанд шаҳри, Геологлар қўрғони)</t>
  </si>
  <si>
    <t>1986 йил</t>
  </si>
  <si>
    <t>Тош майдалаш цехи ва намуналарни сақлаш омборхонаси сифатида фойдаланилади</t>
  </si>
  <si>
    <t>Қурилиш цехи</t>
  </si>
  <si>
    <t>"Зарафшон" ДГҚЭ қурилиш цехи (строй цех) (Самарқанд шаҳри, Геологлар қўрғони, 231-уй)</t>
  </si>
  <si>
    <t>1987 йил</t>
  </si>
  <si>
    <t>14:16:01:01:06:0736   22.11.2021 й.</t>
  </si>
  <si>
    <t xml:space="preserve">Маъмурий бино, тош майдалаш цехи, ётоқхона, геологик бино, гараж, ЁҚШ, омборхона </t>
  </si>
  <si>
    <t>"Зарафшон" ДГҚЭ базаси (Навоий вилояти, Кармана тумани, Оляванка қўрғони)</t>
  </si>
  <si>
    <t>1988 йил</t>
  </si>
  <si>
    <t>21:03:05:08:15:2632  08.10.2021 й.</t>
  </si>
  <si>
    <t>Маъмурий бино, тош майдалаш цехи, ётоқхона, геологик бино, гараж, ЁҚШ, омборхона сифатида фойдаланилади</t>
  </si>
  <si>
    <t>Геологик база</t>
  </si>
  <si>
    <t>14:11:04:02:01:0100 27.09.2021 й.</t>
  </si>
  <si>
    <t>Геологик база сифатида фойдаланилади</t>
  </si>
  <si>
    <t>"Зарафшон" ДГҚЭ  "Маржонбулоқ" партияси маъмурий биноси (Жиззах вилояти, Ғаллаорол тумани, Маржонбулоқ ШФЙ, Геологлар маҳалласи)</t>
  </si>
  <si>
    <t>1975 йил</t>
  </si>
  <si>
    <t>13:03:02:02:01:0023 03.12.2021 й.</t>
  </si>
  <si>
    <t>Маржонбулоқ ГП ишчи-ходимлари учун маъмурий бино сифатида фойдаланилади</t>
  </si>
  <si>
    <t>"Зарафшон" ДГҚЭ  "Маржонбулоқ" партияси гараж биноси (Жиззах вилояти, Ғаллаорол тумани, Маржонбулоқ ШФЙ, Геологлар маҳалласи)</t>
  </si>
  <si>
    <t>13:03:02:02:01:0021 03.12.2021 й.</t>
  </si>
  <si>
    <t>Гараж сифатида фойдаланилади</t>
  </si>
  <si>
    <t xml:space="preserve">Ётоқхона </t>
  </si>
  <si>
    <t>"Зарафшон" ДГҚЭ  "Маржонбулоқ" партияси ётоқхона биноси (Жиззах вилояти, Ғаллаорол тумани, Маржонбулоқ ШФЙ, Геологлар маҳалласи)</t>
  </si>
  <si>
    <t>13:03:02:02:01:0026 03.12.2021 й.</t>
  </si>
  <si>
    <t>Ишчи-ходимлар учун ётоқхона сифатида фойдаланилади</t>
  </si>
  <si>
    <t xml:space="preserve">Ёш мутахассислар  уйи </t>
  </si>
  <si>
    <t>"Зарафшон" ДГҚЭ  "Маржонбулоқ" партияси Ёш мутахассислар 1-сонли уйи (Жиззах вилояти, Ғаллаорол тумани, Маржонбулоқ ШФЙ, Геологлар маҳалласи)</t>
  </si>
  <si>
    <t>13:03:02:02:01:0020 27.01.2022 й.</t>
  </si>
  <si>
    <t>Ишчи-ходимлар учун ётоқхона ва ошхона сифатида фойдаланилади</t>
  </si>
  <si>
    <t xml:space="preserve">Фойдаланилаётган бино </t>
  </si>
  <si>
    <t>Фойдаланилаётган бино</t>
  </si>
  <si>
    <t>Маьмурият биноси (2-кават)</t>
  </si>
  <si>
    <t>Лаборатория биноси (2-кават)</t>
  </si>
  <si>
    <t xml:space="preserve">Гараж  </t>
  </si>
  <si>
    <t>Чодак  биноси</t>
  </si>
  <si>
    <t>Ер майдони</t>
  </si>
  <si>
    <t>16:05:16:01:01:0054</t>
  </si>
  <si>
    <t>Чодак геология кидирув партиясига мевали дарахт ва манзарали кучатлар экилган</t>
  </si>
  <si>
    <t>Тошкент вилояти, Ангрен шахар Геолог МФЙ</t>
  </si>
  <si>
    <t>11:16:01:03:04:0331
18.05.2021</t>
  </si>
  <si>
    <t>11:16:01:03:04:0345
18.09.2021</t>
  </si>
  <si>
    <t>11:16:01:03:04:0444
20.09.2021</t>
  </si>
  <si>
    <t>16:05:16:01:01:0043
17.05.2021</t>
  </si>
  <si>
    <t>Наманган вилояти, Поп тумани,
Чодакбоши МФЙ</t>
  </si>
  <si>
    <t>11:16:01:03:04:0002
2021 йил</t>
  </si>
  <si>
    <t>Шарқий Қурама ДГҚЭ
Иссиқхона қуриш ва боғ яратиш</t>
  </si>
  <si>
    <t>Тошкент вилояти, Ангрен шахари. Геолог МФЙ</t>
  </si>
  <si>
    <t>Таъминот омбори</t>
  </si>
  <si>
    <t>ЁММ омбори</t>
  </si>
  <si>
    <t>Керн сақлаш омбори</t>
  </si>
  <si>
    <t>Марказий омборхона ТМБ саклаш биноси сифатида фойдаланилади</t>
  </si>
  <si>
    <t>инвентар №</t>
  </si>
  <si>
    <t>Амортизация</t>
  </si>
  <si>
    <t>Қолдиқ қиймати</t>
  </si>
  <si>
    <t>МАЪЛУМОТ</t>
  </si>
  <si>
    <t xml:space="preserve">"Ўзбек геология қидирув" АЖнинг таркибий бўлинмаларида ўтказилган хатлов натижасига кўра тегишли бино-иншоотлар ва аниқланган бўш турган бино-иншоотлар, ер майдонлари  ва улардан келгусида самарали фойдаланиш  тўғрисида                                                                                                     </t>
  </si>
  <si>
    <t>Баланс қиймати (МҲХС асосида)</t>
  </si>
  <si>
    <t>000000263</t>
  </si>
  <si>
    <t>000000416</t>
  </si>
  <si>
    <t>000000417</t>
  </si>
  <si>
    <t>000000262</t>
  </si>
  <si>
    <t>10519</t>
  </si>
  <si>
    <t>10037</t>
  </si>
  <si>
    <t>41679</t>
  </si>
  <si>
    <t>10025</t>
  </si>
  <si>
    <t>42531</t>
  </si>
  <si>
    <t>10000</t>
  </si>
  <si>
    <t>10002</t>
  </si>
  <si>
    <t>10055</t>
  </si>
  <si>
    <t>41572</t>
  </si>
  <si>
    <t>41717</t>
  </si>
  <si>
    <t>46694</t>
  </si>
  <si>
    <t>21:04:03:01:04:9769  28.10.2022</t>
  </si>
  <si>
    <t>46695</t>
  </si>
  <si>
    <t>46696</t>
  </si>
  <si>
    <t>46697</t>
  </si>
  <si>
    <t>46698</t>
  </si>
  <si>
    <t>46699</t>
  </si>
  <si>
    <t>Ходимларга хусусийлаштириб бериш керак</t>
  </si>
  <si>
    <t>10912</t>
  </si>
  <si>
    <t>Аукцион</t>
  </si>
  <si>
    <t>Ер солиғи</t>
  </si>
  <si>
    <t>мол-мулк солиғи</t>
  </si>
  <si>
    <t>бошқа жорий харажатлар (қўриқлаш, эксплуатацион ва бошқа харажатлар)</t>
  </si>
  <si>
    <t>Объектни сақлаш харажтлари жами</t>
  </si>
  <si>
    <t>Тошкент вилояти, Олмалык ш</t>
  </si>
  <si>
    <t>11:18:02:08:02:0700</t>
  </si>
  <si>
    <t>Конимех керна намуналари саклаш омборхонаси</t>
  </si>
  <si>
    <t>Навоий вилояти, Конимех тумани, Караката қўрғони</t>
  </si>
  <si>
    <t>3908,58</t>
  </si>
  <si>
    <t>Навоий вилояти Конимех тумани Кукча МФЙ Кукча кучаси</t>
  </si>
  <si>
    <t>21:01:04:01:07::1647  16.11.2022</t>
  </si>
  <si>
    <t>Қизилқум МГҚЭ</t>
  </si>
  <si>
    <t xml:space="preserve">Автопарк биноси </t>
  </si>
  <si>
    <t>Самарқанд вилояти, Қўшработ тумани, Зармитан қўрғони</t>
  </si>
  <si>
    <t xml:space="preserve">1-Қаватли маъмурий бино  </t>
  </si>
  <si>
    <t>Хожатона</t>
  </si>
  <si>
    <t xml:space="preserve">Ётоқхона биноси </t>
  </si>
  <si>
    <t xml:space="preserve">Тош майдалаш цехи  </t>
  </si>
  <si>
    <t>Зармитан ДЭ</t>
  </si>
  <si>
    <t>Кўкпатас ДЭ</t>
  </si>
  <si>
    <t>Сурхон ДЭ</t>
  </si>
  <si>
    <t>21:01:40:01:01:0118
04.10.2022й.</t>
  </si>
  <si>
    <t>21:01:03:01:01:0786</t>
  </si>
  <si>
    <t>Қашқадарё вилояти, Шахрисабз ш. Ипак-Йули 9</t>
  </si>
  <si>
    <t xml:space="preserve">Маъмурий ва автогараж бино-иншоотлари
</t>
  </si>
  <si>
    <t>Омборхоналар ва ёрдамчи цехлар</t>
  </si>
  <si>
    <t xml:space="preserve">Шахрисабз шаҳар Дустлик МФЙ, Дўстлик кўчаси 1/2 уй  </t>
  </si>
  <si>
    <t>Ишчилар ётоқхона биноси</t>
  </si>
  <si>
    <t>Спорт соғломлаштириш биноси</t>
  </si>
  <si>
    <t>Дам олиш маскани</t>
  </si>
  <si>
    <t>Китоб тумани Башир  МФЙ</t>
  </si>
  <si>
    <t>Омборхона бино-иншоотлари</t>
  </si>
  <si>
    <t>Автомобилларни таъмирлаш ва сақлаш биноси</t>
  </si>
  <si>
    <t>Тошкент вилояти, Олмалиқ шахар, Маърифат кўчаси 16-уй</t>
  </si>
  <si>
    <t>Тошкент вилояти, Олмалиқ шахар, Зарбулоқ МФЙ, Маърифат кўчаси 18-уй</t>
  </si>
  <si>
    <t>Ер айдони</t>
  </si>
  <si>
    <t>11-18-41-01-01-0186
2024йил</t>
  </si>
  <si>
    <t xml:space="preserve"> Турар жой (1-кават)</t>
  </si>
  <si>
    <t>Тошкент вилояти, Ангрен шахар Геолог МФЙ, Жимжитлик кучаси, 6 уй, 1 хонадон</t>
  </si>
  <si>
    <t xml:space="preserve">  Турар жой (1-кават)  </t>
  </si>
  <si>
    <t>Тошкент вилояти, Ангрен шахар Геолог МФЙ, Олмазор кучаси 8-уй</t>
  </si>
  <si>
    <t>Мехмонхона бино ва иншоотлар (2-кават)</t>
  </si>
  <si>
    <t>Керн омбори</t>
  </si>
  <si>
    <t>Наманган вилояти, Поп тумани,
Чодакбоши МФЙ, Чодакбоши кўчаси 38-уй</t>
  </si>
  <si>
    <t>16:05:16:01:01:0056</t>
  </si>
  <si>
    <t>Тошкент вилояти, Ангрен шахар Геолог МФЙ, Геолог кўчаси 52-уй</t>
  </si>
  <si>
    <t>Олмалиқ ДЭ</t>
  </si>
  <si>
    <t>Хисор МГҚЭ</t>
  </si>
  <si>
    <t>Геобурхизмат бино-иншоотлар</t>
  </si>
  <si>
    <t xml:space="preserve">Марказий омборхона </t>
  </si>
  <si>
    <t>Тўлиқ фойдаланилмоқда</t>
  </si>
  <si>
    <t>Тошкент вилояти, Зангиота тумани, Амир темур МФЙ, Мустақиллик кўчаси 21</t>
  </si>
  <si>
    <t>Тошкент вилояти, Зангиота тумани, Амир темур МФЙ, Мустақиллик кўчаси 20</t>
  </si>
  <si>
    <t>Тошкент вилояти, Зангиота тумани</t>
  </si>
  <si>
    <t>Тошкент шахри, Мирзо Улуғбек тумани</t>
  </si>
  <si>
    <t>11:04:42:01:02:0085</t>
  </si>
  <si>
    <t>11:04:42:01:02:0086</t>
  </si>
  <si>
    <t>2772.19</t>
  </si>
  <si>
    <t>Регионал МГТЭ</t>
  </si>
  <si>
    <t>Тошкент вилояти, Ангрен шахар, Геолог МФЙ, Бобур кўчаси 160</t>
  </si>
  <si>
    <t>Автогараж бинолари</t>
  </si>
  <si>
    <t>Самарқанд шаҳар, Геология қўрғони</t>
  </si>
  <si>
    <t>Самарқанд шаҳар, Зарафшон МФЙ, Сокол кўчаси 7 уй</t>
  </si>
  <si>
    <t>Самарканд вилояти, Каттақўрғон, Ингичка, Нуробод МФЙ, Ўзбекистон кўчаси, 31-а</t>
  </si>
  <si>
    <t>Самарканд вилояти, Самарқанд, Камолот МФЙ, Гагарин кўчаси, 148</t>
  </si>
  <si>
    <t>Самарканд вилояти, Самарқанд, Абдулла Авлоний МФЙ, Геология шаҳарчаси, 8382 уй</t>
  </si>
  <si>
    <t>Самарканд вилояти, Самарқанд, Геологлар МФЙ, Ибн Сино кўчаси, 8-а уй</t>
  </si>
  <si>
    <t>11:16:40:02:04:0661</t>
  </si>
  <si>
    <t>14:16:42:02:01:0026</t>
  </si>
  <si>
    <t>14:16:42:01:02:0058</t>
  </si>
  <si>
    <t>14:15:42:01:01:0108</t>
  </si>
  <si>
    <t>14:16:43:03:02:0095</t>
  </si>
  <si>
    <t>14:16:42:02:01:0025</t>
  </si>
  <si>
    <t>"МАРКАЗИЙ-ЎЗБЕКИСТОН" ГҚДЭ</t>
  </si>
  <si>
    <t xml:space="preserve"> Навоий вилояти,  Конимех тумани, Караката ОФЙ, Даугизтау кўчаси 45</t>
  </si>
  <si>
    <t xml:space="preserve"> Навоий вилояти,  Конимех тумани, Караката ОФЙ, Даугизтау кўчаси 55</t>
  </si>
  <si>
    <t>Ётоқхона биноси</t>
  </si>
  <si>
    <t xml:space="preserve"> Навоий вилояти, Учқудуқ тумани, Кўкпатас МФЙ, Кўкпатас кўчаси 163</t>
  </si>
  <si>
    <t xml:space="preserve"> Навоий вилояти, Кармана тумани, Боғишамол МФЙ, Оловянка кўчаси 65</t>
  </si>
  <si>
    <t>Камерал бино</t>
  </si>
  <si>
    <t>Қорақалпоғистон Республикаси, Қораўзак тумани, Қойбақ ОФЙ, Айдн Гузар кўчаси 14 уй</t>
  </si>
  <si>
    <t>23:14:40:02:01:0172</t>
  </si>
  <si>
    <t>14:14:09:01:01:1530</t>
  </si>
  <si>
    <t>Автогараж</t>
  </si>
  <si>
    <t>Пробирная Лаборатория</t>
  </si>
  <si>
    <t>Автогараж каратаж</t>
  </si>
  <si>
    <t>Тош майдалаш Цех</t>
  </si>
  <si>
    <t>21:01:40:01:01:0027</t>
  </si>
  <si>
    <t>Геологлар дала базаси</t>
  </si>
  <si>
    <t>21:01:40:01:01:0036</t>
  </si>
  <si>
    <t>21:11:40:01:01:0070</t>
  </si>
  <si>
    <t>Ётоқхона, Геологлар биноси</t>
  </si>
  <si>
    <t xml:space="preserve">Навоийская область  Навои шахри, Аль бухорий 14 а </t>
  </si>
  <si>
    <t>Йер майдони</t>
  </si>
  <si>
    <t>Tomdi tumani, Tomdibulok OFY, Aktakir uchastkasi xududi</t>
  </si>
  <si>
    <t>Омборхона</t>
  </si>
  <si>
    <t>Самарканд вилояти кушработ тумани Бозоржой МФИ Қировул қишлоғи</t>
  </si>
  <si>
    <t>21:09:40:02:02:0045</t>
  </si>
  <si>
    <t>21:05:40:01:01:0033</t>
  </si>
  <si>
    <t>14:04:06:05:02:1743</t>
  </si>
  <si>
    <t>21:03:42:03:01:0006</t>
  </si>
  <si>
    <t>Maʼmuriy bino</t>
  </si>
  <si>
    <t>Техник хизмат кўрсатиш базаси, Каратаж бўлими биноси</t>
  </si>
  <si>
    <t xml:space="preserve"> Тошкент вилояти, Паркент тумани,  Толибулоқ МФИ,
Тинчлик кўчаси 12 уй</t>
  </si>
  <si>
    <t>Тошкент вилояти, Паркент тумани, Толбулоқ МФЙ, Мактаб ко'часи, 10-уй</t>
  </si>
  <si>
    <t>Ёқилғи қуиш шахобчаси</t>
  </si>
  <si>
    <t>Тошкент вилояти, Паркент тумани, Толбулоқ МФЙ, Мактаб ко'часи, 10а-уй</t>
  </si>
  <si>
    <t xml:space="preserve">Тошкент вилояти, Паркент тумани, Толбулоқ МФЙ,
Тинчлик ко'часи, 12 -уй
</t>
  </si>
  <si>
    <t>Toshkent viloyati, Parkent tumani, Tolbuloq MFY,
Tinchlik ko'chasi, 12а -uy</t>
  </si>
  <si>
    <t xml:space="preserve">Тошкент вилояти, Паркент тумани, Толбулоқ МФЙ,
Мустакиллик ко'часи, 39 -уй
</t>
  </si>
  <si>
    <t xml:space="preserve">Стратиграфия </t>
  </si>
  <si>
    <t>Тошкент вилояти, Зангиота тумани, Амир Темур МФЙ, Мустақиллик ко'часи, 20-уй</t>
  </si>
  <si>
    <t xml:space="preserve">Ер майдони вақтинчалик Геологлар дала базаси
</t>
  </si>
  <si>
    <t>Чуст шахар Садача МФЙ Тошкент кучаси 1278қ-контурида
жойлашган</t>
  </si>
  <si>
    <t xml:space="preserve">Ёрдамчи хўжалик, экишлик майдони </t>
  </si>
  <si>
    <t>Самарқанд вилояти Нуробод тумани, Ингичка қурғони У.Носир МФЙ Истиқбол кўчаси</t>
  </si>
  <si>
    <t>11:09:42:02:01:0111</t>
  </si>
  <si>
    <t>11:09:42:02:01:0116</t>
  </si>
  <si>
    <t>11:09:42:02:01:0122</t>
  </si>
  <si>
    <t>11:09:42:02:01:0113</t>
  </si>
  <si>
    <t>11:09:42:02:01:0114</t>
  </si>
  <si>
    <t>11:09:42:02:01:0112</t>
  </si>
  <si>
    <t>11:04:42:01:02:0078</t>
  </si>
  <si>
    <t>16:10:02:01:01:0362</t>
  </si>
  <si>
    <t>14:15:07:01:03:0262</t>
  </si>
  <si>
    <t>Балансда сақловчи</t>
  </si>
  <si>
    <t>Т/р</t>
  </si>
  <si>
    <t>Марказий аппарат</t>
  </si>
  <si>
    <t>Даугизтау ДЭ</t>
  </si>
  <si>
    <t>Самарқанд МГҚЭ</t>
  </si>
  <si>
    <t>Зарафшон ДЭ</t>
  </si>
  <si>
    <t>Шимолий Нурота</t>
  </si>
  <si>
    <t>Тошкент МГҚЭ</t>
  </si>
  <si>
    <t>Марказий ГГЭ</t>
  </si>
  <si>
    <t>Қорақалпоқ ДЭ</t>
  </si>
  <si>
    <t>"Жанубий- Шарқий ЎЗБЕКИСТОН" ДЭ</t>
  </si>
  <si>
    <t>Майдалаш цехи
 (тегишли бино иншоотлари)</t>
  </si>
  <si>
    <t>Маъмурий бино Тошкент вилояти, Зангиота тумани, Эшонгузар қўрғони, Мустақиллик 21</t>
  </si>
  <si>
    <t>4-сонли база худуди
 Мирзо Улуғбек тумани Сайқали кўчаси 3-уй</t>
  </si>
  <si>
    <t>Геофизика биноси
 (тегишли бино иншоотлари)</t>
  </si>
  <si>
    <t>омборхона</t>
  </si>
  <si>
    <t>тарозхона</t>
  </si>
  <si>
    <t>қоровулхона</t>
  </si>
  <si>
    <t>ёрдамчи бино</t>
  </si>
  <si>
    <t>бостирма</t>
  </si>
  <si>
    <t>резервуар</t>
  </si>
  <si>
    <t>10:08:03:02:02:0126:0003</t>
  </si>
  <si>
    <t>10:08:03:02:02:0126:0008</t>
  </si>
  <si>
    <t>10:08:03:02:02:0126:0007</t>
  </si>
  <si>
    <t>10:08:03:02:02:0126:0005</t>
  </si>
  <si>
    <t>10:08:03:02:02:0126:0006</t>
  </si>
  <si>
    <t>10:08:03:02:02:0126:0009</t>
  </si>
  <si>
    <t>10:08:03:02:02:0126:0010</t>
  </si>
  <si>
    <t>10:08:03:02:02:0126:0011</t>
  </si>
  <si>
    <t>10:08:03:02:02:0126:0012</t>
  </si>
  <si>
    <t>1.1</t>
  </si>
  <si>
    <t>1.2</t>
  </si>
  <si>
    <t>1.3</t>
  </si>
  <si>
    <t>1.4</t>
  </si>
  <si>
    <t>1.5</t>
  </si>
  <si>
    <t>1.6</t>
  </si>
  <si>
    <t>1.7</t>
  </si>
  <si>
    <t>1.8</t>
  </si>
  <si>
    <t>1.9</t>
  </si>
  <si>
    <t>цех</t>
  </si>
  <si>
    <t>бино-иншот</t>
  </si>
  <si>
    <t>2.1</t>
  </si>
  <si>
    <t>2.2</t>
  </si>
  <si>
    <t>2.3</t>
  </si>
  <si>
    <t>2.4</t>
  </si>
  <si>
    <t>2.5</t>
  </si>
  <si>
    <t>2.6</t>
  </si>
  <si>
    <t>2.7</t>
  </si>
  <si>
    <t>2.8</t>
  </si>
  <si>
    <t>2.9</t>
  </si>
  <si>
    <t>2.10</t>
  </si>
  <si>
    <t>2.11</t>
  </si>
  <si>
    <t>2.12</t>
  </si>
  <si>
    <t>10:08:03:02:02:0036:0002</t>
  </si>
  <si>
    <t>10:08:03:02:02:0036:0006</t>
  </si>
  <si>
    <t>10:08:03:02:02:0036:0005</t>
  </si>
  <si>
    <t>10:08:03:02:02:0036:0004</t>
  </si>
  <si>
    <t>10:08:03:02:02:0036:0003</t>
  </si>
  <si>
    <t>10:08:03:02:02:0036:0001</t>
  </si>
  <si>
    <t>10:08:03:02:02:0036:0008</t>
  </si>
  <si>
    <t>10:08:03:02:02:0036:0009</t>
  </si>
  <si>
    <t>10:08:03:02:02:0036:0010</t>
  </si>
  <si>
    <t>10:08:03:02:02:0036:0011</t>
  </si>
  <si>
    <t>10:08:03:02:02:0036:0012</t>
  </si>
  <si>
    <t>21:05:01:01:10:0686</t>
  </si>
  <si>
    <t>бокслар</t>
  </si>
  <si>
    <t>кпп</t>
  </si>
  <si>
    <t>айвон</t>
  </si>
  <si>
    <t>айвон ва ёрдамчи бино</t>
  </si>
  <si>
    <t>хожатхоа</t>
  </si>
  <si>
    <t>ховуз</t>
  </si>
  <si>
    <t>21:05:01:01:10:0686:0001</t>
  </si>
  <si>
    <t>21:05:01:01:10:0686:0002</t>
  </si>
  <si>
    <t>21:05:01:01:10:0686:0003</t>
  </si>
  <si>
    <t>21:05:01:01:10:0686:0006</t>
  </si>
  <si>
    <t>21:05:01:01:10:0686:0009</t>
  </si>
  <si>
    <t xml:space="preserve">Тошкент шаҳар, Олмазор тумани Мискин МФЙ Широқ кўчаси 110-уй </t>
  </si>
  <si>
    <t>Навоий вилояти, Томди тумани Мурунтоғ қурғони 64а-уй</t>
  </si>
  <si>
    <t>3.1</t>
  </si>
  <si>
    <t>3.2</t>
  </si>
  <si>
    <t>3.3</t>
  </si>
  <si>
    <t>3.6</t>
  </si>
  <si>
    <t>3.9</t>
  </si>
  <si>
    <t>3.5</t>
  </si>
  <si>
    <t>3.4</t>
  </si>
  <si>
    <t>3.7</t>
  </si>
  <si>
    <t>3.8</t>
  </si>
  <si>
    <t>3.10</t>
  </si>
  <si>
    <t>21:05:01:01:08:0996</t>
  </si>
  <si>
    <t>Қурилиш ости майдон (м, кв)</t>
  </si>
  <si>
    <t>Жами қурилиш ости майдон (м, кв)</t>
  </si>
  <si>
    <t>21:05:01:01:08:0930</t>
  </si>
  <si>
    <t>21:05:01:01:08:0687</t>
  </si>
  <si>
    <t>21:05:01:01:08:1120</t>
  </si>
  <si>
    <t>21:05:01:01:08:1121</t>
  </si>
  <si>
    <t>21:05:01:01:08:1015</t>
  </si>
  <si>
    <t>21:05:01:01:08:0932</t>
  </si>
  <si>
    <t>бокс</t>
  </si>
  <si>
    <t>сварка хона</t>
  </si>
  <si>
    <t>маъмурий бино</t>
  </si>
  <si>
    <t>КПП</t>
  </si>
  <si>
    <t>ангар, устахона</t>
  </si>
  <si>
    <t>гараж</t>
  </si>
  <si>
    <t>матор цехи</t>
  </si>
  <si>
    <t>автомашина жойи</t>
  </si>
  <si>
    <t>акмулятор, элек.х</t>
  </si>
  <si>
    <t>21:11:03:01:01:0095:0001</t>
  </si>
  <si>
    <t>21:11:03:01:01:0095:0002</t>
  </si>
  <si>
    <t>21:11:03:01:01:0095:0003</t>
  </si>
  <si>
    <t>21:11:03:01:01:0095:0004</t>
  </si>
  <si>
    <t>21:01:03:01:01:0900:0001</t>
  </si>
  <si>
    <t>21:01:03:01:01:0900:0002</t>
  </si>
  <si>
    <t>21:01:03:01:01:0900:0003</t>
  </si>
  <si>
    <t>21:01:03:01:01:0900:0004</t>
  </si>
  <si>
    <t>21:01:03:01:01:0900:0005</t>
  </si>
  <si>
    <t>21:01:03:01:01:0900:0006</t>
  </si>
  <si>
    <t>21:01:03:01:01:0900:0007</t>
  </si>
  <si>
    <t>21:01:03:01:01:0900:0008</t>
  </si>
  <si>
    <t>21:01:03:01:01:0900:0009</t>
  </si>
  <si>
    <t>21:01:03:01:01:0900:0010</t>
  </si>
  <si>
    <t>21:01:03:01:01:0900:0011</t>
  </si>
  <si>
    <t>21:01:03:01:01:0900:0012</t>
  </si>
  <si>
    <t>21:01:03:01:01:0900:0013</t>
  </si>
  <si>
    <t>18:16:40:01:01:0186
17.01.2025</t>
  </si>
  <si>
    <t>14:16:42:01:02:0064 18.01.2025 й.</t>
  </si>
  <si>
    <t>14:16:42:01:02:0063 17.01.2025 й.</t>
  </si>
  <si>
    <t>14:16:42:01:02:0062 17.01.2025 й.</t>
  </si>
  <si>
    <t>14:16:42:02:01:0251 18.01.2025 й.</t>
  </si>
  <si>
    <t>11:16:01:03:04:0415
20.04.2021</t>
  </si>
  <si>
    <t>Геобурхизмат</t>
  </si>
  <si>
    <t>10:08:42:02:02:0107
21.01.2025</t>
  </si>
  <si>
    <t>10:08:42:02:02:0106
21.01.2025</t>
  </si>
  <si>
    <t>Лаборатория бино ва иншоатлар</t>
  </si>
  <si>
    <t xml:space="preserve"> (Самарқанд шаҳри, Абдулла авлоний МФЙ, Геофизика шаҳарчаси 86-уй)</t>
  </si>
  <si>
    <t>техник хизмат кўрсатиш устахонаси</t>
  </si>
  <si>
    <t>14:16:42:01:02:00154</t>
  </si>
  <si>
    <t>14:16:42:01:02:00155</t>
  </si>
  <si>
    <t>14:16:42:01:02:00151</t>
  </si>
  <si>
    <t>14:16:42:01:02:00152</t>
  </si>
  <si>
    <t>14:16:42:01:02:00153</t>
  </si>
  <si>
    <t>хаммом-ҳожатхона</t>
  </si>
  <si>
    <t>тарозихона</t>
  </si>
  <si>
    <t xml:space="preserve">ёрдамчи бино </t>
  </si>
  <si>
    <t>14:16:42:02:01:00865</t>
  </si>
  <si>
    <t>14:16:42:02:01:00864</t>
  </si>
  <si>
    <t>14:16:42:02:01:00866</t>
  </si>
  <si>
    <t>14:16:42:02:01:00867</t>
  </si>
  <si>
    <t>14:16:42:02:01:00868</t>
  </si>
  <si>
    <t>14:16:42:02:01:00869</t>
  </si>
  <si>
    <t>14:16:42:02:01:00870</t>
  </si>
  <si>
    <t xml:space="preserve"> (Самарқанд вилояти, Пахтачи тумани, Янгиобод МФЙ, Ибрат кўчаси 21 уй)</t>
  </si>
  <si>
    <t>мехмонхона</t>
  </si>
  <si>
    <t>қозонхона</t>
  </si>
  <si>
    <t>ошхона</t>
  </si>
  <si>
    <t>ётоқхона</t>
  </si>
  <si>
    <t>13:03:02:02:01:0020:0001</t>
  </si>
  <si>
    <t>13:03:02:02:01:0020:0002</t>
  </si>
  <si>
    <t>13:03:02:02:01:0020:0003</t>
  </si>
  <si>
    <t>13:03:02:02:01:0020:0004</t>
  </si>
  <si>
    <t>13:03:02:02:01:0020:0005</t>
  </si>
  <si>
    <t>13:03:02:02:01:0020:0006</t>
  </si>
  <si>
    <t>Шимолий Нурота ДЭ</t>
  </si>
  <si>
    <t>Маъмурий бино ва омборхона Бино-иншоатлари</t>
  </si>
  <si>
    <t>намуна майдалаш цехи</t>
  </si>
  <si>
    <t>344,,2</t>
  </si>
  <si>
    <t>намуна сақлаш омборхоаси</t>
  </si>
  <si>
    <t>намуна кесиш хонаси</t>
  </si>
  <si>
    <t xml:space="preserve">21:04:03:01:04:9769  </t>
  </si>
  <si>
    <t>18:16:40:01:02:0215
31.05.2024</t>
  </si>
  <si>
    <t>устахоналар</t>
  </si>
  <si>
    <t>ҳожатхона</t>
  </si>
  <si>
    <t>маъмурий лаборатория</t>
  </si>
  <si>
    <t>тиббий кўрик хонаси</t>
  </si>
  <si>
    <t>Қашқадарё вилояти, Шахрисабз ш. Ипак-Йули 10</t>
  </si>
  <si>
    <t>Қашқадарё вилояти, Шахрисабз ш. Ипак-Йули 11</t>
  </si>
  <si>
    <t>Қашқадарё вилояти, Шахрисабз ш. Ипак-Йули 12</t>
  </si>
  <si>
    <t>Қашқадарё вилояти, Шахрисабз ш. Ипак-Йули 13</t>
  </si>
  <si>
    <t>Қашқадарё вилояти, Шахрисабз ш. Ипак-Йули 14</t>
  </si>
  <si>
    <t>Қашқадарё вилояти, Шахрисабз ш. Ипак-Йули 15</t>
  </si>
  <si>
    <t>Қашқадарё вилояти, Шахрисабз ш. Ипак-Йули 16</t>
  </si>
  <si>
    <t>Қашқадарё вилояти, Шахрисабз ш. Ипак-Йули 17</t>
  </si>
  <si>
    <t>Қашқадарё вилояти, Шахрисабз ш. Ипак-Йули 18</t>
  </si>
  <si>
    <t>Қашқадарё вилояти, Шахрисабз ш. Ипак-Йули 19</t>
  </si>
  <si>
    <t>Қашқадарё вилояти, Шахрисабз ш. Ипак-Йули 20</t>
  </si>
  <si>
    <t>Қашқадарё вилояти, Шахрисабз ш. Ипак-Йули 21</t>
  </si>
  <si>
    <t>Қашқадарё вилояти, Шахрисабз ш. Ипак-Йули 22</t>
  </si>
  <si>
    <t>Қашқадарё вилояти, Шахрисабз ш. Ипак-Йули 23</t>
  </si>
  <si>
    <t>Қашқадарё вилояти, Шахрисабз ш. Ипак-Йули 24</t>
  </si>
  <si>
    <t>Қашқадарё вилояти, Шахрисабз ш. Ипак-Йули 25</t>
  </si>
  <si>
    <t>18:16:40:01:02:00543</t>
  </si>
  <si>
    <t>18:16:40:01:02:00544</t>
  </si>
  <si>
    <t>18:16:40:01:02:00545</t>
  </si>
  <si>
    <t>18:16:40:01:02:00546</t>
  </si>
  <si>
    <t>18:16:40:01:02:00547</t>
  </si>
  <si>
    <t>18:16:40:01:02:00548</t>
  </si>
  <si>
    <t>18:16:40:01:02:00549</t>
  </si>
  <si>
    <t>18:16:40:01:02:00550</t>
  </si>
  <si>
    <t>18:16:40:01:02:00551</t>
  </si>
  <si>
    <t>18:16:40:01:02:00552</t>
  </si>
  <si>
    <t>18:16:40:01:02:00553</t>
  </si>
  <si>
    <t>18:16:40:01:02:00554</t>
  </si>
  <si>
    <t>18:16:40:01:02:00555</t>
  </si>
  <si>
    <t>18:16:40:01:02:00556</t>
  </si>
  <si>
    <t>18:16:40:01:02:00557</t>
  </si>
  <si>
    <t>18:16:40:01:02:00558</t>
  </si>
  <si>
    <t>ёрдамчи иншоот</t>
  </si>
  <si>
    <t>хожатхона</t>
  </si>
  <si>
    <t>18:16:40:01:02:00541</t>
  </si>
  <si>
    <t>18:16:40:01:02:00542</t>
  </si>
  <si>
    <t>18:16:40:01:02:00559</t>
  </si>
  <si>
    <t>18:16:40:01:02:00560</t>
  </si>
  <si>
    <t>ишлаб чиқариш биноси</t>
  </si>
  <si>
    <t>омборона</t>
  </si>
  <si>
    <t>18:16:40:01:01:00494</t>
  </si>
  <si>
    <t>18:16:40:01:01:00492</t>
  </si>
  <si>
    <t>18:16:40:01:01:00495</t>
  </si>
  <si>
    <t>18:16:40:01:01:00496</t>
  </si>
  <si>
    <t>18:16:40:01:01:00497</t>
  </si>
  <si>
    <t>18:16:40:01:01:00493</t>
  </si>
  <si>
    <t xml:space="preserve">Шахрисабз ш.Дустлик МФЙ Дўстлик кўчаси 45 уй </t>
  </si>
  <si>
    <t>соғломлаштириш биноси</t>
  </si>
  <si>
    <t>спорт биноси</t>
  </si>
  <si>
    <t>хожатхона биноси</t>
  </si>
  <si>
    <t xml:space="preserve">Шахрисабз шаҳар Дустлик МФЙ, Ипак йўли кўчаси 111а уй </t>
  </si>
  <si>
    <t xml:space="preserve">18:16:01:21:01:0716 </t>
  </si>
  <si>
    <t xml:space="preserve">18:16:01:21:01:0716:0001 </t>
  </si>
  <si>
    <t>18:16:01:21:01:0716:0002</t>
  </si>
  <si>
    <t>18:16:01:21:01:0716:0003</t>
  </si>
  <si>
    <t>18:16:01:21:01:0716:0004</t>
  </si>
  <si>
    <t>18:04:10:01:10:0302  10.09.2021 й</t>
  </si>
  <si>
    <t>2 қаватли мъмурий бино-иншоот</t>
  </si>
  <si>
    <t>намуналар сақлаш омборхонаси</t>
  </si>
  <si>
    <t>19:03:08:01:10:0740</t>
  </si>
  <si>
    <t xml:space="preserve">19:03:08:01:10:0740:0001  </t>
  </si>
  <si>
    <t xml:space="preserve">19:03:08:01:10:0740:0002     </t>
  </si>
  <si>
    <t xml:space="preserve">19:03:08:01:10:0740:0003      </t>
  </si>
  <si>
    <t xml:space="preserve">19:03:08:01:10:0740:0004      </t>
  </si>
  <si>
    <t xml:space="preserve">19:03:08:01:10:0740:0005        </t>
  </si>
  <si>
    <t xml:space="preserve">19:03:08:01:10:0740:0006         </t>
  </si>
  <si>
    <t xml:space="preserve">19:03:08:01:10:0740:0007         </t>
  </si>
  <si>
    <t>11:04:42:01:02:0343
16.01.2025</t>
  </si>
  <si>
    <t>Тошкент вилояти, Зангиота тумани, Амир темур МФЙ, Мустақиллик кўчаси 21а-уй</t>
  </si>
  <si>
    <t>илмий адқиқот ва лойиҳа лаборатрияси</t>
  </si>
  <si>
    <t>11:04:42:01:02:01373</t>
  </si>
  <si>
    <t>11:04:42:01:02:01374</t>
  </si>
  <si>
    <t>11:04:42:01:02:01375</t>
  </si>
  <si>
    <t>11:04:42:01:02:01376</t>
  </si>
  <si>
    <t>11:04:42:01:02:01377</t>
  </si>
  <si>
    <t>Лаборатория бино-иншоотлари</t>
  </si>
  <si>
    <t xml:space="preserve">Лаборатория биноси </t>
  </si>
  <si>
    <t>"Ўзбек геология қидирув" АЖ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</si>
</sst>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0.0"/>
    <numFmt numFmtId="166" formatCode="0.0000"/>
    <numFmt numFmtId="167" formatCode="0.000"/>
    <numFmt numFmtId="168" formatCode="000000000"/>
    <numFmt numFmtId="169" formatCode="_(* #,##0_);_(* \(#,##0\);_(* &quot;-&quot;??_);_(@_)"/>
    <numFmt numFmtId="170" formatCode="#,##0.00_ ;[Red]\-#,##0.00\ "/>
    <numFmt numFmtId="171" formatCode="#,##0.0"/>
    <numFmt numFmtId="172" formatCode="#,##0.0000"/>
    <numFmt numFmtId="173" formatCode="#,##0.000"/>
  </numFmts>
  <fonts count="24">
    <font>
      <sz val="11"/>
      <color theme="1"/>
      <name val="Calibri"/>
      <family val="2"/>
      <charset val="204"/>
      <scheme val="minor"/>
    </font>
    <font>
      <b/>
      <sz val="14"/>
      <color theme="1"/>
      <name val="Times New Roman"/>
      <family val="1"/>
      <charset val="204"/>
    </font>
    <font>
      <b/>
      <sz val="18"/>
      <color theme="1"/>
      <name val="Times New Roman"/>
      <family val="1"/>
      <charset val="204"/>
    </font>
    <font>
      <sz val="8"/>
      <name val="Univers 45 Light"/>
    </font>
    <font>
      <sz val="11"/>
      <color theme="1"/>
      <name val="Calibri"/>
      <family val="2"/>
      <charset val="204"/>
      <scheme val="minor"/>
    </font>
    <font>
      <sz val="8"/>
      <name val="Arial"/>
      <family val="2"/>
    </font>
    <font>
      <sz val="8"/>
      <name val="Calibri"/>
      <family val="2"/>
      <charset val="204"/>
      <scheme val="minor"/>
    </font>
    <font>
      <sz val="8"/>
      <name val="Arial"/>
      <family val="2"/>
      <charset val="204"/>
    </font>
    <font>
      <sz val="14"/>
      <color theme="1"/>
      <name val="Times New Roman"/>
      <family val="1"/>
      <charset val="204"/>
    </font>
    <font>
      <sz val="14"/>
      <name val="Times New Roman"/>
      <family val="1"/>
      <charset val="204"/>
    </font>
    <font>
      <b/>
      <sz val="14"/>
      <name val="Times New Roman"/>
      <family val="1"/>
      <charset val="204"/>
    </font>
    <font>
      <sz val="14"/>
      <color theme="1"/>
      <name val="Calibri"/>
      <family val="2"/>
      <charset val="204"/>
      <scheme val="minor"/>
    </font>
    <font>
      <sz val="14"/>
      <color theme="1"/>
      <name val="Arial"/>
      <family val="2"/>
      <charset val="204"/>
    </font>
    <font>
      <b/>
      <sz val="14"/>
      <color rgb="FF000000"/>
      <name val="Times New Roman"/>
      <family val="1"/>
      <charset val="204"/>
    </font>
    <font>
      <sz val="14"/>
      <color rgb="FF000000"/>
      <name val="Times New Roman"/>
      <family val="1"/>
      <charset val="204"/>
    </font>
    <font>
      <sz val="14"/>
      <name val="Arial"/>
      <family val="2"/>
    </font>
    <font>
      <sz val="14"/>
      <name val="Arial"/>
      <family val="2"/>
      <charset val="204"/>
    </font>
    <font>
      <sz val="14"/>
      <color rgb="FFFF0000"/>
      <name val="Times New Roman"/>
      <family val="1"/>
      <charset val="204"/>
    </font>
    <font>
      <sz val="14"/>
      <color rgb="FFFF0000"/>
      <name val="Calibri"/>
      <family val="2"/>
      <charset val="204"/>
      <scheme val="minor"/>
    </font>
    <font>
      <sz val="14"/>
      <name val="Calibri"/>
      <family val="2"/>
      <charset val="204"/>
      <scheme val="minor"/>
    </font>
    <font>
      <b/>
      <sz val="14"/>
      <color theme="1"/>
      <name val="Arial"/>
      <family val="2"/>
      <charset val="204"/>
    </font>
    <font>
      <b/>
      <sz val="14"/>
      <color theme="1"/>
      <name val="Calibri"/>
      <family val="2"/>
      <charset val="204"/>
      <scheme val="minor"/>
    </font>
    <font>
      <b/>
      <sz val="14"/>
      <name val="Arial"/>
      <family val="2"/>
      <charset val="204"/>
    </font>
    <font>
      <b/>
      <sz val="16"/>
      <color theme="1"/>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rgb="FF00FF99"/>
        <bgColor indexed="64"/>
      </patternFill>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3" fillId="0" borderId="0"/>
    <xf numFmtId="164" fontId="4" fillId="0" borderId="0" applyFont="0" applyFill="0" applyBorder="0" applyAlignment="0" applyProtection="0"/>
    <xf numFmtId="0" fontId="5" fillId="0" borderId="0"/>
    <xf numFmtId="0" fontId="7" fillId="0" borderId="0">
      <alignment horizontal="left"/>
    </xf>
    <xf numFmtId="0" fontId="4" fillId="0" borderId="0"/>
  </cellStyleXfs>
  <cellXfs count="110">
    <xf numFmtId="0" fontId="0" fillId="0" borderId="0" xfId="0"/>
    <xf numFmtId="171" fontId="8" fillId="0" borderId="1" xfId="4" applyNumberFormat="1" applyFont="1" applyFill="1" applyBorder="1" applyAlignment="1">
      <alignment horizontal="center" vertical="center" wrapText="1"/>
    </xf>
    <xf numFmtId="0" fontId="8" fillId="0" borderId="1" xfId="4" applyFont="1" applyFill="1" applyBorder="1" applyAlignment="1">
      <alignment horizontal="center" vertical="center" wrapText="1"/>
    </xf>
    <xf numFmtId="0" fontId="0" fillId="0" borderId="0" xfId="0" applyFill="1"/>
    <xf numFmtId="173" fontId="8" fillId="0" borderId="1" xfId="4" applyNumberFormat="1" applyFont="1" applyFill="1" applyBorder="1" applyAlignment="1">
      <alignment horizontal="center" vertical="center" wrapText="1"/>
    </xf>
    <xf numFmtId="0" fontId="9" fillId="0" borderId="1" xfId="3" applyFont="1" applyFill="1" applyBorder="1" applyAlignment="1">
      <alignment horizontal="center" vertical="center" wrapText="1"/>
    </xf>
    <xf numFmtId="172" fontId="9" fillId="0" borderId="1" xfId="1" applyNumberFormat="1" applyFont="1" applyFill="1" applyBorder="1" applyAlignment="1">
      <alignment horizontal="center" vertical="center"/>
    </xf>
    <xf numFmtId="171" fontId="9" fillId="0" borderId="1" xfId="1" applyNumberFormat="1" applyFont="1" applyFill="1" applyBorder="1" applyAlignment="1">
      <alignment horizontal="center" vertical="center"/>
    </xf>
    <xf numFmtId="0" fontId="1" fillId="0" borderId="3"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4" applyFont="1" applyFill="1" applyBorder="1" applyAlignment="1">
      <alignment horizontal="center" vertical="center" wrapText="1"/>
    </xf>
    <xf numFmtId="49" fontId="8" fillId="0" borderId="3" xfId="0" applyNumberFormat="1" applyFont="1" applyBorder="1" applyAlignment="1">
      <alignment horizontal="center" vertical="center" wrapText="1"/>
    </xf>
    <xf numFmtId="0" fontId="10" fillId="0" borderId="1" xfId="3" applyFont="1" applyFill="1" applyBorder="1" applyAlignment="1">
      <alignment horizontal="center" vertical="center" wrapText="1"/>
    </xf>
    <xf numFmtId="173" fontId="1" fillId="0" borderId="1" xfId="4" applyNumberFormat="1" applyFont="1" applyFill="1" applyBorder="1" applyAlignment="1">
      <alignment horizontal="center" vertical="center" wrapText="1"/>
    </xf>
    <xf numFmtId="171" fontId="1" fillId="0" borderId="1" xfId="4" applyNumberFormat="1" applyFont="1" applyFill="1" applyBorder="1" applyAlignment="1">
      <alignment horizontal="center" vertical="center" wrapText="1"/>
    </xf>
    <xf numFmtId="171" fontId="8" fillId="0" borderId="4" xfId="4" applyNumberFormat="1" applyFont="1" applyFill="1" applyBorder="1" applyAlignment="1">
      <alignment horizontal="center" vertical="center" wrapText="1"/>
    </xf>
    <xf numFmtId="0" fontId="10" fillId="0" borderId="1" xfId="4" applyFont="1" applyFill="1" applyBorder="1" applyAlignment="1">
      <alignment horizontal="center" vertical="center"/>
    </xf>
    <xf numFmtId="0" fontId="11" fillId="0" borderId="1" xfId="0" applyFont="1" applyFill="1" applyBorder="1"/>
    <xf numFmtId="173" fontId="8" fillId="0" borderId="1" xfId="0" applyNumberFormat="1" applyFont="1" applyBorder="1" applyAlignment="1">
      <alignment horizontal="center" vertical="center"/>
    </xf>
    <xf numFmtId="169" fontId="12" fillId="0" borderId="1" xfId="2" applyNumberFormat="1" applyFont="1" applyFill="1" applyBorder="1"/>
    <xf numFmtId="164" fontId="8" fillId="0" borderId="1" xfId="2" applyFont="1" applyFill="1" applyBorder="1" applyAlignment="1">
      <alignment horizontal="center" vertical="center"/>
    </xf>
    <xf numFmtId="0" fontId="11"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3" fontId="12" fillId="0" borderId="1" xfId="2" applyNumberFormat="1" applyFont="1" applyFill="1" applyBorder="1" applyAlignment="1">
      <alignment horizontal="center" vertical="center"/>
    </xf>
    <xf numFmtId="3"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3" fontId="9" fillId="0" borderId="1" xfId="0" applyNumberFormat="1" applyFont="1" applyFill="1" applyBorder="1" applyAlignment="1">
      <alignment horizontal="center" vertical="center"/>
    </xf>
    <xf numFmtId="165" fontId="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164" fontId="9" fillId="0" borderId="1" xfId="2"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40" fontId="15" fillId="0" borderId="1" xfId="0" applyNumberFormat="1" applyFont="1" applyFill="1" applyBorder="1" applyAlignment="1">
      <alignment horizontal="right" vertical="center"/>
    </xf>
    <xf numFmtId="164" fontId="15" fillId="0" borderId="1" xfId="2" applyFont="1" applyFill="1" applyBorder="1" applyAlignment="1">
      <alignment horizontal="center" vertical="center"/>
    </xf>
    <xf numFmtId="0" fontId="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164" fontId="12" fillId="0" borderId="1" xfId="2" applyFont="1" applyFill="1" applyBorder="1" applyAlignment="1">
      <alignment horizontal="center" vertical="center"/>
    </xf>
    <xf numFmtId="1" fontId="9" fillId="0" borderId="1" xfId="3" applyNumberFormat="1" applyFont="1" applyFill="1" applyBorder="1" applyAlignment="1">
      <alignment horizontal="center" vertical="center" wrapText="1"/>
    </xf>
    <xf numFmtId="169" fontId="8" fillId="0" borderId="1" xfId="2" applyNumberFormat="1" applyFont="1" applyFill="1" applyBorder="1"/>
    <xf numFmtId="169" fontId="8" fillId="0" borderId="1" xfId="0" applyNumberFormat="1" applyFont="1" applyFill="1" applyBorder="1"/>
    <xf numFmtId="170" fontId="9" fillId="0" borderId="1" xfId="5" applyNumberFormat="1" applyFont="1" applyFill="1" applyBorder="1" applyAlignment="1">
      <alignment vertical="center" wrapText="1"/>
    </xf>
    <xf numFmtId="0" fontId="9" fillId="0" borderId="2" xfId="0" applyFont="1" applyFill="1" applyBorder="1" applyAlignment="1">
      <alignment horizontal="center" vertical="center"/>
    </xf>
    <xf numFmtId="0" fontId="8" fillId="0" borderId="1" xfId="0" applyFont="1" applyFill="1" applyBorder="1" applyAlignment="1">
      <alignment horizontal="center"/>
    </xf>
    <xf numFmtId="4" fontId="9" fillId="0" borderId="1" xfId="0" applyNumberFormat="1" applyFont="1" applyFill="1" applyBorder="1" applyAlignment="1">
      <alignment horizontal="center" vertical="center"/>
    </xf>
    <xf numFmtId="4" fontId="9" fillId="0" borderId="1" xfId="0" applyNumberFormat="1" applyFont="1" applyFill="1" applyBorder="1" applyAlignment="1">
      <alignment horizontal="center" vertical="center" wrapText="1"/>
    </xf>
    <xf numFmtId="49" fontId="8" fillId="0" borderId="1" xfId="2" applyNumberFormat="1" applyFont="1" applyFill="1" applyBorder="1" applyAlignment="1">
      <alignment horizontal="center" vertical="center"/>
    </xf>
    <xf numFmtId="49" fontId="9" fillId="0" borderId="1" xfId="2" applyNumberFormat="1" applyFont="1" applyFill="1" applyBorder="1" applyAlignment="1">
      <alignment horizontal="center" vertical="center"/>
    </xf>
    <xf numFmtId="1" fontId="16" fillId="0" borderId="1" xfId="0" applyNumberFormat="1" applyFont="1" applyFill="1" applyBorder="1" applyAlignment="1">
      <alignment horizontal="center" vertical="center"/>
    </xf>
    <xf numFmtId="169" fontId="12" fillId="0" borderId="1" xfId="0" applyNumberFormat="1" applyFont="1" applyFill="1" applyBorder="1"/>
    <xf numFmtId="0" fontId="14" fillId="0" borderId="1" xfId="0" applyFont="1" applyFill="1" applyBorder="1" applyAlignment="1">
      <alignment horizontal="center" vertical="center"/>
    </xf>
    <xf numFmtId="4" fontId="16" fillId="0" borderId="1" xfId="0" applyNumberFormat="1" applyFont="1" applyFill="1" applyBorder="1" applyAlignment="1">
      <alignment horizontal="right" vertical="center"/>
    </xf>
    <xf numFmtId="168" fontId="16" fillId="0" borderId="1" xfId="0" applyNumberFormat="1" applyFont="1" applyFill="1" applyBorder="1" applyAlignment="1">
      <alignment horizontal="center" vertical="center"/>
    </xf>
    <xf numFmtId="3" fontId="8" fillId="0" borderId="2" xfId="0" applyNumberFormat="1" applyFont="1" applyFill="1" applyBorder="1" applyAlignment="1">
      <alignment vertical="center"/>
    </xf>
    <xf numFmtId="3" fontId="8" fillId="0" borderId="2" xfId="0" applyNumberFormat="1" applyFont="1" applyFill="1" applyBorder="1" applyAlignment="1">
      <alignment horizontal="center" vertical="center"/>
    </xf>
    <xf numFmtId="165" fontId="8" fillId="0" borderId="1" xfId="0" applyNumberFormat="1" applyFont="1" applyFill="1" applyBorder="1" applyAlignment="1">
      <alignment horizontal="center" vertical="center"/>
    </xf>
    <xf numFmtId="2" fontId="9" fillId="0" borderId="1" xfId="0" applyNumberFormat="1" applyFont="1" applyFill="1" applyBorder="1" applyAlignment="1">
      <alignment horizontal="center" vertical="center" wrapText="1"/>
    </xf>
    <xf numFmtId="166" fontId="9" fillId="0" borderId="1" xfId="0" applyNumberFormat="1" applyFont="1" applyFill="1" applyBorder="1" applyAlignment="1">
      <alignment horizontal="center" vertical="center" wrapText="1"/>
    </xf>
    <xf numFmtId="173" fontId="9" fillId="0" borderId="1" xfId="0" applyNumberFormat="1" applyFont="1" applyFill="1" applyBorder="1" applyAlignment="1">
      <alignment horizontal="center" vertical="center"/>
    </xf>
    <xf numFmtId="171" fontId="9" fillId="0" borderId="1" xfId="0" applyNumberFormat="1" applyFont="1" applyFill="1" applyBorder="1" applyAlignment="1">
      <alignment horizontal="center" vertical="center"/>
    </xf>
    <xf numFmtId="173" fontId="10" fillId="0" borderId="1" xfId="0" applyNumberFormat="1" applyFont="1" applyFill="1" applyBorder="1" applyAlignment="1">
      <alignment horizontal="center" vertical="center"/>
    </xf>
    <xf numFmtId="173" fontId="8" fillId="0" borderId="1" xfId="0" applyNumberFormat="1" applyFont="1" applyBorder="1" applyAlignment="1">
      <alignment horizontal="center"/>
    </xf>
    <xf numFmtId="171" fontId="9"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xf numFmtId="0" fontId="11" fillId="0" borderId="1" xfId="0" applyFont="1" applyBorder="1"/>
    <xf numFmtId="0" fontId="19" fillId="0" borderId="1" xfId="0" applyFont="1" applyFill="1" applyBorder="1"/>
    <xf numFmtId="0" fontId="19" fillId="0" borderId="1" xfId="0" applyFont="1" applyFill="1" applyBorder="1" applyAlignment="1">
      <alignment horizontal="center" vertical="center"/>
    </xf>
    <xf numFmtId="173" fontId="8" fillId="0" borderId="1" xfId="0" applyNumberFormat="1" applyFont="1" applyFill="1" applyBorder="1" applyAlignment="1">
      <alignment horizontal="center"/>
    </xf>
    <xf numFmtId="173" fontId="8" fillId="0" borderId="1" xfId="0" applyNumberFormat="1" applyFont="1" applyFill="1" applyBorder="1" applyAlignment="1">
      <alignment horizontal="center" vertical="center"/>
    </xf>
    <xf numFmtId="0" fontId="11" fillId="0" borderId="0" xfId="0" applyFont="1"/>
    <xf numFmtId="0" fontId="11" fillId="0" borderId="0" xfId="0" applyFont="1" applyAlignment="1"/>
    <xf numFmtId="0" fontId="11" fillId="0" borderId="0" xfId="0" applyFont="1" applyAlignment="1">
      <alignment wrapText="1"/>
    </xf>
    <xf numFmtId="169" fontId="20" fillId="0" borderId="1" xfId="2" applyNumberFormat="1" applyFont="1" applyFill="1" applyBorder="1"/>
    <xf numFmtId="164" fontId="1" fillId="0" borderId="1" xfId="2" applyFont="1" applyFill="1" applyBorder="1" applyAlignment="1">
      <alignment horizontal="center" vertical="center"/>
    </xf>
    <xf numFmtId="173" fontId="1" fillId="0" borderId="1" xfId="0" applyNumberFormat="1" applyFont="1" applyBorder="1" applyAlignment="1">
      <alignment horizontal="center" vertical="center"/>
    </xf>
    <xf numFmtId="169" fontId="20" fillId="0" borderId="1" xfId="2" applyNumberFormat="1" applyFont="1" applyFill="1" applyBorder="1" applyAlignment="1">
      <alignment horizontal="center" vertical="center"/>
    </xf>
    <xf numFmtId="0" fontId="21" fillId="0" borderId="1" xfId="0" applyFont="1" applyFill="1" applyBorder="1" applyAlignment="1">
      <alignment horizontal="center" vertical="center"/>
    </xf>
    <xf numFmtId="3" fontId="20" fillId="0" borderId="1" xfId="2" applyNumberFormat="1" applyFont="1" applyFill="1" applyBorder="1" applyAlignment="1">
      <alignment horizontal="center" vertical="center"/>
    </xf>
    <xf numFmtId="3" fontId="1" fillId="0" borderId="1" xfId="0" applyNumberFormat="1" applyFont="1" applyFill="1" applyBorder="1" applyAlignment="1">
      <alignment horizontal="center" vertical="center"/>
    </xf>
    <xf numFmtId="3" fontId="10" fillId="0" borderId="1" xfId="0" applyNumberFormat="1" applyFont="1" applyFill="1" applyBorder="1" applyAlignment="1">
      <alignment horizontal="center" vertical="center"/>
    </xf>
    <xf numFmtId="2" fontId="10" fillId="0" borderId="1"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xf>
    <xf numFmtId="166" fontId="10" fillId="0" borderId="1" xfId="0" applyNumberFormat="1" applyFont="1" applyFill="1" applyBorder="1" applyAlignment="1">
      <alignment horizontal="center" vertical="center"/>
    </xf>
    <xf numFmtId="167" fontId="10" fillId="0" borderId="1" xfId="0" applyNumberFormat="1" applyFont="1" applyFill="1" applyBorder="1" applyAlignment="1">
      <alignment horizontal="center" vertical="center"/>
    </xf>
    <xf numFmtId="0" fontId="10" fillId="0" borderId="2" xfId="0" applyFont="1" applyFill="1" applyBorder="1" applyAlignment="1">
      <alignment horizontal="center" vertical="center" wrapText="1"/>
    </xf>
    <xf numFmtId="164" fontId="1" fillId="0" borderId="2" xfId="2" applyFont="1" applyFill="1" applyBorder="1" applyAlignment="1">
      <alignment vertical="center"/>
    </xf>
    <xf numFmtId="0" fontId="10" fillId="0" borderId="2" xfId="0" applyFont="1" applyFill="1" applyBorder="1" applyAlignment="1">
      <alignment vertical="center"/>
    </xf>
    <xf numFmtId="166" fontId="10" fillId="0" borderId="1" xfId="0" applyNumberFormat="1" applyFont="1" applyFill="1" applyBorder="1" applyAlignment="1">
      <alignment vertical="center"/>
    </xf>
    <xf numFmtId="2" fontId="10" fillId="0" borderId="1" xfId="0" applyNumberFormat="1" applyFont="1" applyFill="1" applyBorder="1" applyAlignment="1">
      <alignment vertical="center"/>
    </xf>
    <xf numFmtId="164" fontId="10" fillId="0" borderId="1" xfId="2" applyFont="1" applyFill="1" applyBorder="1" applyAlignment="1">
      <alignment horizontal="center" vertical="center"/>
    </xf>
    <xf numFmtId="0" fontId="9" fillId="0" borderId="2" xfId="0" applyFont="1" applyFill="1" applyBorder="1" applyAlignment="1">
      <alignment horizontal="center" vertical="center" wrapText="1"/>
    </xf>
    <xf numFmtId="2" fontId="9"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173" fontId="1" fillId="0"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1" fontId="22" fillId="0" borderId="1" xfId="0" applyNumberFormat="1" applyFont="1" applyFill="1" applyBorder="1" applyAlignment="1">
      <alignment horizontal="center" vertical="center" wrapText="1"/>
    </xf>
    <xf numFmtId="40" fontId="22" fillId="0" borderId="1" xfId="0" applyNumberFormat="1" applyFont="1" applyFill="1" applyBorder="1" applyAlignment="1">
      <alignment horizontal="right" vertical="center"/>
    </xf>
    <xf numFmtId="164" fontId="22" fillId="0" borderId="1" xfId="2" applyFont="1" applyFill="1" applyBorder="1" applyAlignment="1">
      <alignment horizontal="center" vertical="center"/>
    </xf>
    <xf numFmtId="0" fontId="8" fillId="0" borderId="2" xfId="0" applyFont="1" applyFill="1" applyBorder="1" applyAlignment="1">
      <alignment horizontal="center" vertical="center"/>
    </xf>
    <xf numFmtId="171" fontId="8" fillId="0" borderId="1" xfId="0" applyNumberFormat="1" applyFont="1" applyFill="1" applyBorder="1" applyAlignment="1">
      <alignment horizontal="center" vertical="center" wrapText="1"/>
    </xf>
    <xf numFmtId="0" fontId="2" fillId="0" borderId="0" xfId="0" applyFont="1" applyAlignment="1">
      <alignment horizontal="center" wrapText="1"/>
    </xf>
    <xf numFmtId="0" fontId="23" fillId="4" borderId="5" xfId="4" applyFont="1" applyFill="1" applyBorder="1" applyAlignment="1">
      <alignment horizontal="center" vertical="center" wrapText="1"/>
    </xf>
    <xf numFmtId="0" fontId="23" fillId="4" borderId="6" xfId="4" applyFont="1" applyFill="1" applyBorder="1" applyAlignment="1">
      <alignment horizontal="center" vertical="center" wrapText="1"/>
    </xf>
    <xf numFmtId="0" fontId="23" fillId="4" borderId="7" xfId="4" applyFont="1" applyFill="1" applyBorder="1" applyAlignment="1">
      <alignment horizontal="center" vertical="center" wrapText="1"/>
    </xf>
  </cellXfs>
  <cellStyles count="6">
    <cellStyle name="Normal_download.asp?objectid=18424" xfId="1" xr:uid="{817CCADA-A1A4-4B7E-8DE6-256360052A21}"/>
    <cellStyle name="Обычный" xfId="0" builtinId="0"/>
    <cellStyle name="Обычный 2" xfId="4" xr:uid="{2E12B7CF-688A-4439-8108-39ED29EA9E12}"/>
    <cellStyle name="Обычный 6" xfId="5" xr:uid="{9000C550-DC8A-42D0-B741-2CDCA83AC36B}"/>
    <cellStyle name="Обычный_Лист1" xfId="3" xr:uid="{95608BF9-0389-4420-A4E7-34EE0BB25C55}"/>
    <cellStyle name="Финансовый" xfId="2" builtinId="3"/>
  </cellStyles>
  <dxfs count="0"/>
  <tableStyles count="0" defaultTableStyle="TableStyleMedium2" defaultPivotStyle="PivotStyleLight16"/>
  <colors>
    <mruColors>
      <color rgb="FF00FF99"/>
      <color rgb="FFC0E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chet\Downloads\Telegram%20Desktop\&#1088;&#1077;&#1077;&#1089;&#1090;&#1088;_&#1079;&#1076;&#1072;&#1085;&#1080;&#1081;_&#1080;_&#1089;&#1086;&#1086;&#1088;&#1091;&#1078;&#1077;&#1085;&#1080;&#1081;_&#1085;&#1072;_31_12_22&#1075;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84">
          <cell r="C184" t="str">
            <v>2215</v>
          </cell>
        </row>
        <row r="185">
          <cell r="C185" t="str">
            <v>1324</v>
          </cell>
          <cell r="Q185">
            <v>11214284165.818443</v>
          </cell>
          <cell r="V185">
            <v>-773563227.86877954</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31"/>
  <sheetViews>
    <sheetView tabSelected="1" zoomScaleNormal="100" zoomScaleSheetLayoutView="70" workbookViewId="0">
      <pane ySplit="4" topLeftCell="A5" activePane="bottomLeft" state="frozen"/>
      <selection activeCell="C1" sqref="C1"/>
      <selection pane="bottomLeft" activeCell="A5" sqref="A5:Q5"/>
    </sheetView>
  </sheetViews>
  <sheetFormatPr defaultRowHeight="18.75"/>
  <cols>
    <col min="1" max="1" width="9.140625" style="74"/>
    <col min="2" max="2" width="54.28515625" style="75" customWidth="1"/>
    <col min="3" max="3" width="48.5703125" style="75" customWidth="1"/>
    <col min="4" max="4" width="48.42578125" style="76" customWidth="1"/>
    <col min="5" max="5" width="20.85546875" style="74" hidden="1" customWidth="1"/>
    <col min="6" max="6" width="28" style="74" hidden="1" customWidth="1"/>
    <col min="7" max="7" width="25.42578125" style="74" hidden="1" customWidth="1"/>
    <col min="8" max="8" width="28.85546875" style="74" hidden="1" customWidth="1"/>
    <col min="9" max="9" width="31.28515625" style="74" hidden="1" customWidth="1"/>
    <col min="10" max="10" width="24" style="74" hidden="1" customWidth="1"/>
    <col min="11" max="11" width="21.28515625" style="74" hidden="1" customWidth="1"/>
    <col min="12" max="12" width="24.42578125" style="74" hidden="1" customWidth="1"/>
    <col min="13" max="14" width="21.85546875" style="74" customWidth="1"/>
    <col min="15" max="15" width="21" style="74" customWidth="1"/>
    <col min="16" max="16" width="18.140625" style="74" customWidth="1"/>
    <col min="17" max="17" width="31.85546875" style="74" customWidth="1"/>
    <col min="18" max="18" width="57.7109375" style="74" hidden="1" customWidth="1"/>
    <col min="19" max="16384" width="9.140625" style="3"/>
  </cols>
  <sheetData>
    <row r="1" spans="1:18" ht="45" customHeight="1">
      <c r="A1" s="106" t="s">
        <v>202</v>
      </c>
      <c r="B1" s="106"/>
      <c r="C1" s="106"/>
      <c r="D1" s="106"/>
      <c r="E1" s="106"/>
      <c r="F1" s="106"/>
      <c r="G1" s="106"/>
      <c r="H1" s="106"/>
      <c r="I1" s="106"/>
      <c r="J1" s="106"/>
      <c r="K1" s="106"/>
      <c r="L1" s="106"/>
      <c r="M1" s="106"/>
      <c r="N1" s="106"/>
      <c r="O1" s="106"/>
      <c r="P1" s="106"/>
      <c r="Q1" s="106"/>
      <c r="R1" s="106"/>
    </row>
    <row r="2" spans="1:18" ht="33.75" customHeight="1">
      <c r="A2" s="106"/>
      <c r="B2" s="106"/>
      <c r="C2" s="106"/>
      <c r="D2" s="106"/>
      <c r="E2" s="106"/>
      <c r="F2" s="106"/>
      <c r="G2" s="106"/>
      <c r="H2" s="106"/>
      <c r="I2" s="106"/>
      <c r="J2" s="106"/>
      <c r="K2" s="106"/>
      <c r="L2" s="106"/>
      <c r="M2" s="106"/>
      <c r="N2" s="106"/>
      <c r="O2" s="106"/>
      <c r="P2" s="106"/>
      <c r="Q2" s="106"/>
      <c r="R2" s="106"/>
    </row>
    <row r="3" spans="1:18" ht="20.25" customHeight="1">
      <c r="A3" s="106" t="s">
        <v>201</v>
      </c>
      <c r="B3" s="106"/>
      <c r="C3" s="106"/>
      <c r="D3" s="106"/>
      <c r="E3" s="106"/>
      <c r="F3" s="106"/>
      <c r="G3" s="106"/>
      <c r="H3" s="106"/>
      <c r="I3" s="106"/>
      <c r="J3" s="106"/>
      <c r="K3" s="106"/>
      <c r="L3" s="106"/>
      <c r="M3" s="106"/>
      <c r="N3" s="106"/>
      <c r="O3" s="106"/>
      <c r="P3" s="106"/>
      <c r="Q3" s="106"/>
      <c r="R3" s="106"/>
    </row>
    <row r="4" spans="1:18" ht="154.5" customHeight="1">
      <c r="A4" s="9" t="s">
        <v>354</v>
      </c>
      <c r="B4" s="9" t="s">
        <v>0</v>
      </c>
      <c r="C4" s="9" t="s">
        <v>353</v>
      </c>
      <c r="D4" s="9" t="s">
        <v>1</v>
      </c>
      <c r="E4" s="9" t="s">
        <v>198</v>
      </c>
      <c r="F4" s="9" t="s">
        <v>203</v>
      </c>
      <c r="G4" s="9" t="s">
        <v>199</v>
      </c>
      <c r="H4" s="9" t="s">
        <v>200</v>
      </c>
      <c r="I4" s="9" t="s">
        <v>231</v>
      </c>
      <c r="J4" s="9" t="s">
        <v>228</v>
      </c>
      <c r="K4" s="9" t="s">
        <v>229</v>
      </c>
      <c r="L4" s="9" t="s">
        <v>230</v>
      </c>
      <c r="M4" s="9" t="s">
        <v>2</v>
      </c>
      <c r="N4" s="9" t="s">
        <v>442</v>
      </c>
      <c r="O4" s="9" t="s">
        <v>443</v>
      </c>
      <c r="P4" s="9" t="s">
        <v>3</v>
      </c>
      <c r="Q4" s="9" t="s">
        <v>17</v>
      </c>
      <c r="R4" s="9" t="s">
        <v>118</v>
      </c>
    </row>
    <row r="5" spans="1:18" ht="25.5" customHeight="1">
      <c r="A5" s="107" t="s">
        <v>603</v>
      </c>
      <c r="B5" s="108"/>
      <c r="C5" s="108"/>
      <c r="D5" s="108"/>
      <c r="E5" s="108"/>
      <c r="F5" s="108"/>
      <c r="G5" s="108"/>
      <c r="H5" s="108"/>
      <c r="I5" s="108"/>
      <c r="J5" s="108"/>
      <c r="K5" s="108"/>
      <c r="L5" s="108"/>
      <c r="M5" s="108"/>
      <c r="N5" s="108"/>
      <c r="O5" s="108"/>
      <c r="P5" s="108"/>
      <c r="Q5" s="109"/>
      <c r="R5" s="9"/>
    </row>
    <row r="6" spans="1:18" ht="37.5">
      <c r="A6" s="8">
        <v>1</v>
      </c>
      <c r="B6" s="10" t="s">
        <v>277</v>
      </c>
      <c r="C6" s="2" t="s">
        <v>355</v>
      </c>
      <c r="D6" s="2" t="s">
        <v>429</v>
      </c>
      <c r="E6" s="17"/>
      <c r="F6" s="17"/>
      <c r="G6" s="17"/>
      <c r="H6" s="18">
        <v>734885193.95000005</v>
      </c>
      <c r="I6" s="17"/>
      <c r="J6" s="17"/>
      <c r="K6" s="17"/>
      <c r="L6" s="17"/>
      <c r="M6" s="13">
        <v>1.335</v>
      </c>
      <c r="N6" s="13"/>
      <c r="O6" s="14">
        <v>2772</v>
      </c>
      <c r="P6" s="17"/>
      <c r="Q6" s="10" t="s">
        <v>483</v>
      </c>
      <c r="R6" s="2" t="s">
        <v>278</v>
      </c>
    </row>
    <row r="7" spans="1:18" ht="37.5">
      <c r="A7" s="11" t="s">
        <v>383</v>
      </c>
      <c r="B7" s="2" t="s">
        <v>368</v>
      </c>
      <c r="C7" s="2" t="s">
        <v>355</v>
      </c>
      <c r="D7" s="2" t="s">
        <v>429</v>
      </c>
      <c r="E7" s="17"/>
      <c r="F7" s="17"/>
      <c r="G7" s="17"/>
      <c r="H7" s="18"/>
      <c r="I7" s="17"/>
      <c r="J7" s="17"/>
      <c r="K7" s="17"/>
      <c r="L7" s="17"/>
      <c r="M7" s="4"/>
      <c r="N7" s="1">
        <v>293</v>
      </c>
      <c r="O7" s="1"/>
      <c r="P7" s="17"/>
      <c r="Q7" s="2" t="s">
        <v>374</v>
      </c>
      <c r="R7" s="2"/>
    </row>
    <row r="8" spans="1:18" ht="37.5">
      <c r="A8" s="11" t="s">
        <v>384</v>
      </c>
      <c r="B8" s="2" t="s">
        <v>369</v>
      </c>
      <c r="C8" s="2" t="s">
        <v>355</v>
      </c>
      <c r="D8" s="2" t="s">
        <v>429</v>
      </c>
      <c r="E8" s="17"/>
      <c r="F8" s="17"/>
      <c r="G8" s="17"/>
      <c r="H8" s="18"/>
      <c r="I8" s="17"/>
      <c r="J8" s="17"/>
      <c r="K8" s="17"/>
      <c r="L8" s="17"/>
      <c r="M8" s="4"/>
      <c r="N8" s="1">
        <v>80</v>
      </c>
      <c r="O8" s="1"/>
      <c r="P8" s="17"/>
      <c r="Q8" s="2" t="s">
        <v>375</v>
      </c>
      <c r="R8" s="2"/>
    </row>
    <row r="9" spans="1:18" ht="37.5">
      <c r="A9" s="11" t="s">
        <v>385</v>
      </c>
      <c r="B9" s="2" t="s">
        <v>368</v>
      </c>
      <c r="C9" s="2" t="s">
        <v>355</v>
      </c>
      <c r="D9" s="2" t="s">
        <v>429</v>
      </c>
      <c r="E9" s="17"/>
      <c r="F9" s="17"/>
      <c r="G9" s="17"/>
      <c r="H9" s="18"/>
      <c r="I9" s="17"/>
      <c r="J9" s="17"/>
      <c r="K9" s="17"/>
      <c r="L9" s="17"/>
      <c r="M9" s="4"/>
      <c r="N9" s="1">
        <v>1110</v>
      </c>
      <c r="O9" s="1"/>
      <c r="P9" s="17"/>
      <c r="Q9" s="2" t="s">
        <v>376</v>
      </c>
      <c r="R9" s="2"/>
    </row>
    <row r="10" spans="1:18" ht="37.5">
      <c r="A10" s="11" t="s">
        <v>386</v>
      </c>
      <c r="B10" s="2" t="s">
        <v>370</v>
      </c>
      <c r="C10" s="2" t="s">
        <v>355</v>
      </c>
      <c r="D10" s="2" t="s">
        <v>429</v>
      </c>
      <c r="E10" s="17"/>
      <c r="F10" s="17"/>
      <c r="G10" s="17"/>
      <c r="H10" s="18"/>
      <c r="I10" s="17"/>
      <c r="J10" s="17"/>
      <c r="K10" s="17"/>
      <c r="L10" s="17"/>
      <c r="M10" s="4"/>
      <c r="N10" s="1">
        <v>44</v>
      </c>
      <c r="O10" s="1"/>
      <c r="P10" s="17"/>
      <c r="Q10" s="2" t="s">
        <v>377</v>
      </c>
      <c r="R10" s="2"/>
    </row>
    <row r="11" spans="1:18" ht="37.5">
      <c r="A11" s="11" t="s">
        <v>387</v>
      </c>
      <c r="B11" s="2" t="s">
        <v>371</v>
      </c>
      <c r="C11" s="2" t="s">
        <v>355</v>
      </c>
      <c r="D11" s="2" t="s">
        <v>429</v>
      </c>
      <c r="E11" s="17"/>
      <c r="F11" s="17"/>
      <c r="G11" s="17"/>
      <c r="H11" s="18"/>
      <c r="I11" s="17"/>
      <c r="J11" s="17"/>
      <c r="K11" s="17"/>
      <c r="L11" s="17"/>
      <c r="M11" s="4"/>
      <c r="N11" s="1">
        <v>27</v>
      </c>
      <c r="O11" s="1"/>
      <c r="P11" s="17"/>
      <c r="Q11" s="2" t="s">
        <v>378</v>
      </c>
      <c r="R11" s="2"/>
    </row>
    <row r="12" spans="1:18" ht="37.5">
      <c r="A12" s="11" t="s">
        <v>388</v>
      </c>
      <c r="B12" s="2" t="s">
        <v>368</v>
      </c>
      <c r="C12" s="2" t="s">
        <v>355</v>
      </c>
      <c r="D12" s="2" t="s">
        <v>429</v>
      </c>
      <c r="E12" s="17"/>
      <c r="F12" s="17"/>
      <c r="G12" s="17"/>
      <c r="H12" s="18"/>
      <c r="I12" s="17"/>
      <c r="J12" s="17"/>
      <c r="K12" s="17"/>
      <c r="L12" s="17"/>
      <c r="M12" s="4"/>
      <c r="N12" s="1">
        <v>1096</v>
      </c>
      <c r="O12" s="1"/>
      <c r="P12" s="17"/>
      <c r="Q12" s="2" t="s">
        <v>379</v>
      </c>
      <c r="R12" s="2"/>
    </row>
    <row r="13" spans="1:18" ht="37.5">
      <c r="A13" s="11" t="s">
        <v>389</v>
      </c>
      <c r="B13" s="2" t="s">
        <v>372</v>
      </c>
      <c r="C13" s="2" t="s">
        <v>355</v>
      </c>
      <c r="D13" s="2" t="s">
        <v>429</v>
      </c>
      <c r="E13" s="17"/>
      <c r="F13" s="17"/>
      <c r="G13" s="17"/>
      <c r="H13" s="18"/>
      <c r="I13" s="17"/>
      <c r="J13" s="17"/>
      <c r="K13" s="17"/>
      <c r="L13" s="17"/>
      <c r="M13" s="4"/>
      <c r="N13" s="1">
        <v>16</v>
      </c>
      <c r="O13" s="1"/>
      <c r="P13" s="17"/>
      <c r="Q13" s="2" t="s">
        <v>380</v>
      </c>
      <c r="R13" s="2"/>
    </row>
    <row r="14" spans="1:18" ht="37.5">
      <c r="A14" s="11" t="s">
        <v>390</v>
      </c>
      <c r="B14" s="2" t="s">
        <v>373</v>
      </c>
      <c r="C14" s="2" t="s">
        <v>355</v>
      </c>
      <c r="D14" s="2" t="s">
        <v>429</v>
      </c>
      <c r="E14" s="17"/>
      <c r="F14" s="17"/>
      <c r="G14" s="17"/>
      <c r="H14" s="18"/>
      <c r="I14" s="17"/>
      <c r="J14" s="17"/>
      <c r="K14" s="17"/>
      <c r="L14" s="17"/>
      <c r="M14" s="4"/>
      <c r="N14" s="1">
        <v>50</v>
      </c>
      <c r="O14" s="1"/>
      <c r="P14" s="17"/>
      <c r="Q14" s="2" t="s">
        <v>381</v>
      </c>
      <c r="R14" s="2"/>
    </row>
    <row r="15" spans="1:18" ht="37.5">
      <c r="A15" s="11" t="s">
        <v>391</v>
      </c>
      <c r="B15" s="2" t="s">
        <v>372</v>
      </c>
      <c r="C15" s="2" t="s">
        <v>355</v>
      </c>
      <c r="D15" s="2" t="s">
        <v>429</v>
      </c>
      <c r="E15" s="17"/>
      <c r="F15" s="17"/>
      <c r="G15" s="17"/>
      <c r="H15" s="18"/>
      <c r="I15" s="17"/>
      <c r="J15" s="17"/>
      <c r="K15" s="17"/>
      <c r="L15" s="17"/>
      <c r="M15" s="4"/>
      <c r="N15" s="1">
        <v>56</v>
      </c>
      <c r="O15" s="1"/>
      <c r="P15" s="17"/>
      <c r="Q15" s="2" t="s">
        <v>382</v>
      </c>
      <c r="R15" s="2"/>
    </row>
    <row r="16" spans="1:18" ht="37.5">
      <c r="A16" s="8">
        <v>2</v>
      </c>
      <c r="B16" s="10" t="s">
        <v>276</v>
      </c>
      <c r="C16" s="10" t="s">
        <v>482</v>
      </c>
      <c r="D16" s="10" t="s">
        <v>429</v>
      </c>
      <c r="E16" s="77"/>
      <c r="F16" s="78">
        <v>802921562.80999994</v>
      </c>
      <c r="G16" s="78">
        <v>46745433.43</v>
      </c>
      <c r="H16" s="79">
        <v>756176129.38</v>
      </c>
      <c r="I16" s="80"/>
      <c r="J16" s="81"/>
      <c r="K16" s="81"/>
      <c r="L16" s="81"/>
      <c r="M16" s="10">
        <v>1.486</v>
      </c>
      <c r="N16" s="10"/>
      <c r="O16" s="10">
        <v>6715</v>
      </c>
      <c r="P16" s="81"/>
      <c r="Q16" s="10" t="s">
        <v>484</v>
      </c>
      <c r="R16" s="10" t="s">
        <v>278</v>
      </c>
    </row>
    <row r="17" spans="1:18" ht="37.5">
      <c r="A17" s="11" t="s">
        <v>394</v>
      </c>
      <c r="B17" s="2" t="s">
        <v>392</v>
      </c>
      <c r="C17" s="2" t="s">
        <v>482</v>
      </c>
      <c r="D17" s="2" t="s">
        <v>429</v>
      </c>
      <c r="E17" s="17"/>
      <c r="F17" s="17"/>
      <c r="G17" s="17"/>
      <c r="H17" s="18"/>
      <c r="I17" s="17"/>
      <c r="J17" s="17"/>
      <c r="K17" s="17"/>
      <c r="L17" s="17"/>
      <c r="M17" s="4"/>
      <c r="N17" s="15">
        <v>3137</v>
      </c>
      <c r="O17" s="15"/>
      <c r="P17" s="17"/>
      <c r="Q17" s="2" t="s">
        <v>406</v>
      </c>
      <c r="R17" s="2"/>
    </row>
    <row r="18" spans="1:18" ht="37.5">
      <c r="A18" s="11" t="s">
        <v>395</v>
      </c>
      <c r="B18" s="2" t="s">
        <v>392</v>
      </c>
      <c r="C18" s="2" t="s">
        <v>482</v>
      </c>
      <c r="D18" s="2" t="s">
        <v>429</v>
      </c>
      <c r="E18" s="17"/>
      <c r="F18" s="17"/>
      <c r="G18" s="17"/>
      <c r="H18" s="18"/>
      <c r="I18" s="17"/>
      <c r="J18" s="17"/>
      <c r="K18" s="17"/>
      <c r="L18" s="17"/>
      <c r="M18" s="4"/>
      <c r="N18" s="1">
        <v>1284</v>
      </c>
      <c r="O18" s="1"/>
      <c r="P18" s="17"/>
      <c r="Q18" s="2" t="s">
        <v>407</v>
      </c>
      <c r="R18" s="2"/>
    </row>
    <row r="19" spans="1:18" ht="37.5">
      <c r="A19" s="11" t="s">
        <v>396</v>
      </c>
      <c r="B19" s="2" t="s">
        <v>372</v>
      </c>
      <c r="C19" s="2" t="s">
        <v>482</v>
      </c>
      <c r="D19" s="2" t="s">
        <v>429</v>
      </c>
      <c r="E19" s="17"/>
      <c r="F19" s="17"/>
      <c r="G19" s="17"/>
      <c r="H19" s="18"/>
      <c r="I19" s="17"/>
      <c r="J19" s="17"/>
      <c r="K19" s="17"/>
      <c r="L19" s="17"/>
      <c r="M19" s="4"/>
      <c r="N19" s="1">
        <v>143</v>
      </c>
      <c r="O19" s="1"/>
      <c r="P19" s="17"/>
      <c r="Q19" s="2" t="s">
        <v>408</v>
      </c>
      <c r="R19" s="2"/>
    </row>
    <row r="20" spans="1:18" ht="37.5">
      <c r="A20" s="11" t="s">
        <v>397</v>
      </c>
      <c r="B20" s="2" t="s">
        <v>372</v>
      </c>
      <c r="C20" s="2" t="s">
        <v>482</v>
      </c>
      <c r="D20" s="2" t="s">
        <v>429</v>
      </c>
      <c r="E20" s="17"/>
      <c r="F20" s="17"/>
      <c r="G20" s="17"/>
      <c r="H20" s="18"/>
      <c r="I20" s="17"/>
      <c r="J20" s="17"/>
      <c r="K20" s="17"/>
      <c r="L20" s="17"/>
      <c r="M20" s="4"/>
      <c r="N20" s="1">
        <v>328</v>
      </c>
      <c r="O20" s="1"/>
      <c r="P20" s="17"/>
      <c r="Q20" s="2" t="s">
        <v>409</v>
      </c>
      <c r="R20" s="2"/>
    </row>
    <row r="21" spans="1:18" ht="37.5">
      <c r="A21" s="11" t="s">
        <v>398</v>
      </c>
      <c r="B21" s="2" t="s">
        <v>392</v>
      </c>
      <c r="C21" s="2" t="s">
        <v>482</v>
      </c>
      <c r="D21" s="2" t="s">
        <v>429</v>
      </c>
      <c r="E21" s="17"/>
      <c r="F21" s="17"/>
      <c r="G21" s="17"/>
      <c r="H21" s="18"/>
      <c r="I21" s="17"/>
      <c r="J21" s="17"/>
      <c r="K21" s="17"/>
      <c r="L21" s="17"/>
      <c r="M21" s="4"/>
      <c r="N21" s="1">
        <v>758</v>
      </c>
      <c r="O21" s="1"/>
      <c r="P21" s="17"/>
      <c r="Q21" s="2" t="s">
        <v>410</v>
      </c>
      <c r="R21" s="2"/>
    </row>
    <row r="22" spans="1:18" ht="37.5">
      <c r="A22" s="11" t="s">
        <v>399</v>
      </c>
      <c r="B22" s="2" t="s">
        <v>392</v>
      </c>
      <c r="C22" s="2" t="s">
        <v>482</v>
      </c>
      <c r="D22" s="2" t="s">
        <v>429</v>
      </c>
      <c r="E22" s="17"/>
      <c r="F22" s="17"/>
      <c r="G22" s="17"/>
      <c r="H22" s="18"/>
      <c r="I22" s="17"/>
      <c r="J22" s="17"/>
      <c r="K22" s="17"/>
      <c r="L22" s="17"/>
      <c r="M22" s="4"/>
      <c r="N22" s="4" t="s">
        <v>94</v>
      </c>
      <c r="O22" s="4"/>
      <c r="P22" s="17"/>
      <c r="Q22" s="2" t="s">
        <v>407</v>
      </c>
      <c r="R22" s="2"/>
    </row>
    <row r="23" spans="1:18" ht="37.5">
      <c r="A23" s="11" t="s">
        <v>400</v>
      </c>
      <c r="B23" s="2" t="s">
        <v>372</v>
      </c>
      <c r="C23" s="2" t="s">
        <v>482</v>
      </c>
      <c r="D23" s="2" t="s">
        <v>429</v>
      </c>
      <c r="E23" s="17"/>
      <c r="F23" s="17"/>
      <c r="G23" s="17"/>
      <c r="H23" s="18"/>
      <c r="I23" s="17"/>
      <c r="J23" s="17"/>
      <c r="K23" s="17"/>
      <c r="L23" s="17"/>
      <c r="M23" s="4"/>
      <c r="N23" s="4" t="s">
        <v>94</v>
      </c>
      <c r="O23" s="4"/>
      <c r="P23" s="17"/>
      <c r="Q23" s="2" t="s">
        <v>411</v>
      </c>
      <c r="R23" s="2"/>
    </row>
    <row r="24" spans="1:18" ht="37.5">
      <c r="A24" s="11" t="s">
        <v>401</v>
      </c>
      <c r="B24" s="2" t="s">
        <v>393</v>
      </c>
      <c r="C24" s="2" t="s">
        <v>482</v>
      </c>
      <c r="D24" s="2" t="s">
        <v>429</v>
      </c>
      <c r="E24" s="17"/>
      <c r="F24" s="17"/>
      <c r="G24" s="17"/>
      <c r="H24" s="18"/>
      <c r="I24" s="17"/>
      <c r="J24" s="17"/>
      <c r="K24" s="17"/>
      <c r="L24" s="17"/>
      <c r="M24" s="4"/>
      <c r="N24" s="4" t="s">
        <v>94</v>
      </c>
      <c r="O24" s="4"/>
      <c r="P24" s="17"/>
      <c r="Q24" s="2" t="s">
        <v>412</v>
      </c>
      <c r="R24" s="2"/>
    </row>
    <row r="25" spans="1:18" ht="37.5">
      <c r="A25" s="11" t="s">
        <v>402</v>
      </c>
      <c r="B25" s="2" t="s">
        <v>372</v>
      </c>
      <c r="C25" s="2" t="s">
        <v>482</v>
      </c>
      <c r="D25" s="2" t="s">
        <v>429</v>
      </c>
      <c r="E25" s="17"/>
      <c r="F25" s="17"/>
      <c r="G25" s="17"/>
      <c r="H25" s="18"/>
      <c r="I25" s="17"/>
      <c r="J25" s="17"/>
      <c r="K25" s="17"/>
      <c r="L25" s="17"/>
      <c r="M25" s="4"/>
      <c r="N25" s="4" t="s">
        <v>94</v>
      </c>
      <c r="O25" s="4"/>
      <c r="P25" s="17"/>
      <c r="Q25" s="2" t="s">
        <v>413</v>
      </c>
      <c r="R25" s="2"/>
    </row>
    <row r="26" spans="1:18" ht="37.5">
      <c r="A26" s="11" t="s">
        <v>403</v>
      </c>
      <c r="B26" s="2" t="s">
        <v>372</v>
      </c>
      <c r="C26" s="2" t="s">
        <v>482</v>
      </c>
      <c r="D26" s="2" t="s">
        <v>429</v>
      </c>
      <c r="E26" s="17"/>
      <c r="F26" s="17"/>
      <c r="G26" s="17"/>
      <c r="H26" s="18"/>
      <c r="I26" s="17"/>
      <c r="J26" s="17"/>
      <c r="K26" s="17"/>
      <c r="L26" s="17"/>
      <c r="M26" s="4"/>
      <c r="N26" s="4" t="s">
        <v>94</v>
      </c>
      <c r="O26" s="4"/>
      <c r="P26" s="17"/>
      <c r="Q26" s="2" t="s">
        <v>414</v>
      </c>
      <c r="R26" s="2"/>
    </row>
    <row r="27" spans="1:18" ht="37.5">
      <c r="A27" s="11" t="s">
        <v>404</v>
      </c>
      <c r="B27" s="2" t="s">
        <v>372</v>
      </c>
      <c r="C27" s="2" t="s">
        <v>482</v>
      </c>
      <c r="D27" s="2" t="s">
        <v>429</v>
      </c>
      <c r="E27" s="17"/>
      <c r="F27" s="17"/>
      <c r="G27" s="17"/>
      <c r="H27" s="18"/>
      <c r="I27" s="17"/>
      <c r="J27" s="17"/>
      <c r="K27" s="17"/>
      <c r="L27" s="17"/>
      <c r="M27" s="4"/>
      <c r="N27" s="4" t="s">
        <v>94</v>
      </c>
      <c r="O27" s="4"/>
      <c r="P27" s="17"/>
      <c r="Q27" s="2" t="s">
        <v>415</v>
      </c>
      <c r="R27" s="2"/>
    </row>
    <row r="28" spans="1:18" ht="37.5">
      <c r="A28" s="11" t="s">
        <v>405</v>
      </c>
      <c r="B28" s="2" t="s">
        <v>372</v>
      </c>
      <c r="C28" s="2" t="s">
        <v>482</v>
      </c>
      <c r="D28" s="2" t="s">
        <v>429</v>
      </c>
      <c r="E28" s="17"/>
      <c r="F28" s="17"/>
      <c r="G28" s="17"/>
      <c r="H28" s="18"/>
      <c r="I28" s="17"/>
      <c r="J28" s="17"/>
      <c r="K28" s="17"/>
      <c r="L28" s="17"/>
      <c r="M28" s="4"/>
      <c r="N28" s="4" t="s">
        <v>94</v>
      </c>
      <c r="O28" s="4"/>
      <c r="P28" s="17"/>
      <c r="Q28" s="2" t="s">
        <v>416</v>
      </c>
      <c r="R28" s="2"/>
    </row>
    <row r="29" spans="1:18" ht="37.5">
      <c r="A29" s="8">
        <v>3</v>
      </c>
      <c r="B29" s="22" t="s">
        <v>18</v>
      </c>
      <c r="C29" s="10" t="s">
        <v>239</v>
      </c>
      <c r="D29" s="39" t="s">
        <v>430</v>
      </c>
      <c r="E29" s="22">
        <v>10804</v>
      </c>
      <c r="F29" s="82">
        <f>350279977.209465+885697979+155873853+73172543</f>
        <v>1465024352.209465</v>
      </c>
      <c r="G29" s="83">
        <f>43784997+15012353+3476342+3059676</f>
        <v>65333368</v>
      </c>
      <c r="H29" s="83">
        <f>F29-G29</f>
        <v>1399690984.209465</v>
      </c>
      <c r="I29" s="78">
        <f t="shared" ref="I29:I59" si="0">+J29+K29+L29</f>
        <v>146451145</v>
      </c>
      <c r="J29" s="83">
        <v>23970000</v>
      </c>
      <c r="K29" s="83">
        <v>10025100</v>
      </c>
      <c r="L29" s="83">
        <v>112456045</v>
      </c>
      <c r="M29" s="22">
        <v>2.82</v>
      </c>
      <c r="N29" s="22"/>
      <c r="O29" s="22">
        <v>4122.5</v>
      </c>
      <c r="P29" s="22">
        <v>1987</v>
      </c>
      <c r="Q29" s="22" t="s">
        <v>417</v>
      </c>
      <c r="R29" s="32" t="s">
        <v>58</v>
      </c>
    </row>
    <row r="30" spans="1:18" ht="37.5">
      <c r="A30" s="11" t="s">
        <v>431</v>
      </c>
      <c r="B30" s="24" t="s">
        <v>20</v>
      </c>
      <c r="C30" s="2" t="s">
        <v>239</v>
      </c>
      <c r="D30" s="23" t="s">
        <v>430</v>
      </c>
      <c r="E30" s="24"/>
      <c r="F30" s="25"/>
      <c r="G30" s="26"/>
      <c r="H30" s="26"/>
      <c r="I30" s="20"/>
      <c r="J30" s="26"/>
      <c r="K30" s="26"/>
      <c r="L30" s="26"/>
      <c r="M30" s="24"/>
      <c r="N30" s="24">
        <v>467.4</v>
      </c>
      <c r="O30" s="24"/>
      <c r="P30" s="24"/>
      <c r="Q30" s="24" t="s">
        <v>424</v>
      </c>
      <c r="R30" s="27"/>
    </row>
    <row r="31" spans="1:18" ht="37.5">
      <c r="A31" s="11" t="s">
        <v>432</v>
      </c>
      <c r="B31" s="24" t="s">
        <v>418</v>
      </c>
      <c r="C31" s="2" t="s">
        <v>239</v>
      </c>
      <c r="D31" s="23" t="s">
        <v>430</v>
      </c>
      <c r="E31" s="24"/>
      <c r="F31" s="25"/>
      <c r="G31" s="26"/>
      <c r="H31" s="26"/>
      <c r="I31" s="20"/>
      <c r="J31" s="26"/>
      <c r="K31" s="26"/>
      <c r="L31" s="26"/>
      <c r="M31" s="24"/>
      <c r="N31" s="24">
        <v>514.20000000000005</v>
      </c>
      <c r="O31" s="24"/>
      <c r="P31" s="24"/>
      <c r="Q31" s="24" t="s">
        <v>425</v>
      </c>
      <c r="R31" s="27"/>
    </row>
    <row r="32" spans="1:18" ht="37.5">
      <c r="A32" s="11" t="s">
        <v>433</v>
      </c>
      <c r="B32" s="24" t="s">
        <v>419</v>
      </c>
      <c r="C32" s="2" t="s">
        <v>239</v>
      </c>
      <c r="D32" s="23" t="s">
        <v>430</v>
      </c>
      <c r="E32" s="24"/>
      <c r="F32" s="25"/>
      <c r="G32" s="26"/>
      <c r="H32" s="26"/>
      <c r="I32" s="20"/>
      <c r="J32" s="26"/>
      <c r="K32" s="26"/>
      <c r="L32" s="26"/>
      <c r="M32" s="24"/>
      <c r="N32" s="24">
        <v>37</v>
      </c>
      <c r="O32" s="24"/>
      <c r="P32" s="24"/>
      <c r="Q32" s="24" t="s">
        <v>426</v>
      </c>
      <c r="R32" s="27"/>
    </row>
    <row r="33" spans="1:18" ht="37.5">
      <c r="A33" s="11" t="s">
        <v>437</v>
      </c>
      <c r="B33" s="24" t="s">
        <v>420</v>
      </c>
      <c r="C33" s="2" t="s">
        <v>239</v>
      </c>
      <c r="D33" s="23" t="s">
        <v>430</v>
      </c>
      <c r="E33" s="24"/>
      <c r="F33" s="25"/>
      <c r="G33" s="26"/>
      <c r="H33" s="26"/>
      <c r="I33" s="20"/>
      <c r="J33" s="26"/>
      <c r="K33" s="26"/>
      <c r="L33" s="26"/>
      <c r="M33" s="24"/>
      <c r="N33" s="24">
        <v>144</v>
      </c>
      <c r="O33" s="24"/>
      <c r="P33" s="24"/>
      <c r="Q33" s="24" t="s">
        <v>427</v>
      </c>
      <c r="R33" s="27"/>
    </row>
    <row r="34" spans="1:18" ht="37.5">
      <c r="A34" s="11" t="s">
        <v>436</v>
      </c>
      <c r="B34" s="24" t="s">
        <v>420</v>
      </c>
      <c r="C34" s="2" t="s">
        <v>239</v>
      </c>
      <c r="D34" s="23" t="s">
        <v>430</v>
      </c>
      <c r="E34" s="24"/>
      <c r="F34" s="25"/>
      <c r="G34" s="26"/>
      <c r="H34" s="26"/>
      <c r="I34" s="20"/>
      <c r="J34" s="26"/>
      <c r="K34" s="26"/>
      <c r="L34" s="26"/>
      <c r="M34" s="24"/>
      <c r="N34" s="24">
        <v>388.8</v>
      </c>
      <c r="O34" s="24"/>
      <c r="P34" s="24"/>
      <c r="Q34" s="24" t="s">
        <v>427</v>
      </c>
      <c r="R34" s="27"/>
    </row>
    <row r="35" spans="1:18" ht="37.5">
      <c r="A35" s="11" t="s">
        <v>434</v>
      </c>
      <c r="B35" s="24" t="s">
        <v>418</v>
      </c>
      <c r="C35" s="2" t="s">
        <v>239</v>
      </c>
      <c r="D35" s="23" t="s">
        <v>430</v>
      </c>
      <c r="E35" s="24"/>
      <c r="F35" s="25"/>
      <c r="G35" s="26"/>
      <c r="H35" s="26"/>
      <c r="I35" s="20"/>
      <c r="J35" s="26"/>
      <c r="K35" s="26"/>
      <c r="L35" s="26"/>
      <c r="M35" s="24"/>
      <c r="N35" s="24">
        <v>1512</v>
      </c>
      <c r="O35" s="24"/>
      <c r="P35" s="24"/>
      <c r="Q35" s="24" t="s">
        <v>425</v>
      </c>
      <c r="R35" s="27"/>
    </row>
    <row r="36" spans="1:18" ht="37.5">
      <c r="A36" s="11" t="s">
        <v>438</v>
      </c>
      <c r="B36" s="24" t="s">
        <v>420</v>
      </c>
      <c r="C36" s="2" t="s">
        <v>239</v>
      </c>
      <c r="D36" s="23" t="s">
        <v>430</v>
      </c>
      <c r="E36" s="24"/>
      <c r="F36" s="25"/>
      <c r="G36" s="26"/>
      <c r="H36" s="26"/>
      <c r="I36" s="20"/>
      <c r="J36" s="26"/>
      <c r="K36" s="26"/>
      <c r="L36" s="26"/>
      <c r="M36" s="24"/>
      <c r="N36" s="24">
        <v>660</v>
      </c>
      <c r="O36" s="24"/>
      <c r="P36" s="24"/>
      <c r="Q36" s="24" t="s">
        <v>427</v>
      </c>
      <c r="R36" s="27"/>
    </row>
    <row r="37" spans="1:18" ht="37.5">
      <c r="A37" s="11" t="s">
        <v>439</v>
      </c>
      <c r="B37" s="24" t="s">
        <v>421</v>
      </c>
      <c r="C37" s="2" t="s">
        <v>239</v>
      </c>
      <c r="D37" s="23" t="s">
        <v>430</v>
      </c>
      <c r="E37" s="24"/>
      <c r="F37" s="25"/>
      <c r="G37" s="26"/>
      <c r="H37" s="26"/>
      <c r="I37" s="20"/>
      <c r="J37" s="26"/>
      <c r="K37" s="26"/>
      <c r="L37" s="26"/>
      <c r="M37" s="24"/>
      <c r="N37" s="24">
        <v>340.8</v>
      </c>
      <c r="O37" s="24"/>
      <c r="P37" s="24"/>
      <c r="Q37" s="24" t="s">
        <v>427</v>
      </c>
      <c r="R37" s="27"/>
    </row>
    <row r="38" spans="1:18" ht="37.5">
      <c r="A38" s="11" t="s">
        <v>435</v>
      </c>
      <c r="B38" s="24" t="s">
        <v>422</v>
      </c>
      <c r="C38" s="2" t="s">
        <v>239</v>
      </c>
      <c r="D38" s="23" t="s">
        <v>430</v>
      </c>
      <c r="E38" s="24"/>
      <c r="F38" s="25"/>
      <c r="G38" s="26"/>
      <c r="H38" s="26"/>
      <c r="I38" s="20"/>
      <c r="J38" s="26"/>
      <c r="K38" s="26"/>
      <c r="L38" s="26"/>
      <c r="M38" s="24"/>
      <c r="N38" s="24">
        <v>16.3</v>
      </c>
      <c r="O38" s="24"/>
      <c r="P38" s="24"/>
      <c r="Q38" s="24" t="s">
        <v>428</v>
      </c>
      <c r="R38" s="27"/>
    </row>
    <row r="39" spans="1:18" ht="37.5">
      <c r="A39" s="11" t="s">
        <v>440</v>
      </c>
      <c r="B39" s="24" t="s">
        <v>423</v>
      </c>
      <c r="C39" s="2" t="s">
        <v>239</v>
      </c>
      <c r="D39" s="23" t="s">
        <v>430</v>
      </c>
      <c r="E39" s="24"/>
      <c r="F39" s="25"/>
      <c r="G39" s="26"/>
      <c r="H39" s="26"/>
      <c r="I39" s="20"/>
      <c r="J39" s="26"/>
      <c r="K39" s="26"/>
      <c r="L39" s="26"/>
      <c r="M39" s="24"/>
      <c r="N39" s="24">
        <v>42</v>
      </c>
      <c r="O39" s="24"/>
      <c r="P39" s="24"/>
      <c r="Q39" s="22"/>
      <c r="R39" s="27"/>
    </row>
    <row r="40" spans="1:18" ht="37.5">
      <c r="A40" s="8">
        <v>4</v>
      </c>
      <c r="B40" s="22" t="s">
        <v>20</v>
      </c>
      <c r="C40" s="10" t="s">
        <v>239</v>
      </c>
      <c r="D40" s="39" t="s">
        <v>19</v>
      </c>
      <c r="E40" s="22">
        <v>10710</v>
      </c>
      <c r="F40" s="83">
        <v>864833623</v>
      </c>
      <c r="G40" s="83">
        <v>96092625</v>
      </c>
      <c r="H40" s="83">
        <f t="shared" ref="H40:H46" si="1">F40-G40</f>
        <v>768740998</v>
      </c>
      <c r="I40" s="78">
        <f t="shared" si="0"/>
        <v>201272925</v>
      </c>
      <c r="J40" s="83">
        <v>5185000</v>
      </c>
      <c r="K40" s="83">
        <v>4270800</v>
      </c>
      <c r="L40" s="83">
        <v>191817125</v>
      </c>
      <c r="M40" s="22">
        <v>0.61</v>
      </c>
      <c r="N40" s="22"/>
      <c r="O40" s="22">
        <v>1423.6</v>
      </c>
      <c r="P40" s="22">
        <v>1985</v>
      </c>
      <c r="Q40" s="22" t="s">
        <v>441</v>
      </c>
      <c r="R40" s="27" t="s">
        <v>58</v>
      </c>
    </row>
    <row r="41" spans="1:18" ht="37.5">
      <c r="A41" s="8">
        <v>5</v>
      </c>
      <c r="B41" s="22" t="s">
        <v>21</v>
      </c>
      <c r="C41" s="10" t="s">
        <v>239</v>
      </c>
      <c r="D41" s="39" t="s">
        <v>19</v>
      </c>
      <c r="E41" s="22">
        <v>10320</v>
      </c>
      <c r="F41" s="83">
        <f>60494183+55917421+47772202</f>
        <v>164183806</v>
      </c>
      <c r="G41" s="83">
        <f>5308022+4990825+2088372</f>
        <v>12387219</v>
      </c>
      <c r="H41" s="83">
        <f t="shared" si="1"/>
        <v>151796587</v>
      </c>
      <c r="I41" s="78">
        <f t="shared" si="0"/>
        <v>16470675</v>
      </c>
      <c r="J41" s="83">
        <v>1105000</v>
      </c>
      <c r="K41" s="83">
        <v>1475100</v>
      </c>
      <c r="L41" s="83">
        <v>13890575</v>
      </c>
      <c r="M41" s="22">
        <v>0.13</v>
      </c>
      <c r="N41" s="22"/>
      <c r="O41" s="22">
        <v>491.7</v>
      </c>
      <c r="P41" s="22">
        <v>2005</v>
      </c>
      <c r="Q41" s="22" t="s">
        <v>444</v>
      </c>
      <c r="R41" s="27" t="s">
        <v>58</v>
      </c>
    </row>
    <row r="42" spans="1:18" ht="37.5">
      <c r="A42" s="8">
        <v>6</v>
      </c>
      <c r="B42" s="22" t="s">
        <v>22</v>
      </c>
      <c r="C42" s="10" t="s">
        <v>239</v>
      </c>
      <c r="D42" s="39" t="s">
        <v>19</v>
      </c>
      <c r="E42" s="22">
        <v>10028</v>
      </c>
      <c r="F42" s="83">
        <f>82326603+381912473+109291364+17112184</f>
        <v>590642624</v>
      </c>
      <c r="G42" s="83">
        <f>684487+6558020+22916631+6860550</f>
        <v>37019688</v>
      </c>
      <c r="H42" s="83">
        <f t="shared" si="1"/>
        <v>553622936</v>
      </c>
      <c r="I42" s="78">
        <f t="shared" si="0"/>
        <v>121339209</v>
      </c>
      <c r="J42" s="83">
        <v>3995000</v>
      </c>
      <c r="K42" s="83">
        <v>4614600</v>
      </c>
      <c r="L42" s="83">
        <v>112729609</v>
      </c>
      <c r="M42" s="22">
        <v>0.47</v>
      </c>
      <c r="N42" s="22"/>
      <c r="O42" s="22">
        <v>1538.2</v>
      </c>
      <c r="P42" s="22">
        <v>1978</v>
      </c>
      <c r="Q42" s="22" t="s">
        <v>445</v>
      </c>
      <c r="R42" s="27" t="s">
        <v>58</v>
      </c>
    </row>
    <row r="43" spans="1:18" ht="37.5">
      <c r="A43" s="8">
        <v>7</v>
      </c>
      <c r="B43" s="22" t="s">
        <v>23</v>
      </c>
      <c r="C43" s="10" t="s">
        <v>239</v>
      </c>
      <c r="D43" s="39" t="s">
        <v>19</v>
      </c>
      <c r="E43" s="22">
        <v>10751</v>
      </c>
      <c r="F43" s="83">
        <f>659415408+2310227+2310227</f>
        <v>664035862</v>
      </c>
      <c r="G43" s="83">
        <f>68225049+288778+288778</f>
        <v>68802605</v>
      </c>
      <c r="H43" s="83">
        <f t="shared" si="1"/>
        <v>595233257</v>
      </c>
      <c r="I43" s="78">
        <f t="shared" si="0"/>
        <v>133402728</v>
      </c>
      <c r="J43" s="83">
        <v>1615000</v>
      </c>
      <c r="K43" s="83">
        <v>2155500</v>
      </c>
      <c r="L43" s="83">
        <v>129632228</v>
      </c>
      <c r="M43" s="22">
        <v>0.19</v>
      </c>
      <c r="N43" s="22"/>
      <c r="O43" s="22">
        <v>718.5</v>
      </c>
      <c r="P43" s="22">
        <v>1986</v>
      </c>
      <c r="Q43" s="22" t="s">
        <v>446</v>
      </c>
      <c r="R43" s="27" t="s">
        <v>58</v>
      </c>
    </row>
    <row r="44" spans="1:18" ht="37.5">
      <c r="A44" s="8">
        <v>8</v>
      </c>
      <c r="B44" s="22" t="s">
        <v>24</v>
      </c>
      <c r="C44" s="10" t="s">
        <v>239</v>
      </c>
      <c r="D44" s="39" t="s">
        <v>19</v>
      </c>
      <c r="E44" s="22">
        <v>10903</v>
      </c>
      <c r="F44" s="83">
        <v>6769529</v>
      </c>
      <c r="G44" s="83">
        <v>572056</v>
      </c>
      <c r="H44" s="83">
        <f t="shared" si="1"/>
        <v>6197473</v>
      </c>
      <c r="I44" s="78">
        <f t="shared" si="0"/>
        <v>108742445</v>
      </c>
      <c r="J44" s="83">
        <v>6630000</v>
      </c>
      <c r="K44" s="83">
        <v>69900</v>
      </c>
      <c r="L44" s="83">
        <v>102042545</v>
      </c>
      <c r="M44" s="22">
        <v>0.78</v>
      </c>
      <c r="N44" s="22"/>
      <c r="O44" s="22">
        <v>23.3</v>
      </c>
      <c r="P44" s="22">
        <v>1988</v>
      </c>
      <c r="Q44" s="22" t="s">
        <v>447</v>
      </c>
      <c r="R44" s="27" t="s">
        <v>58</v>
      </c>
    </row>
    <row r="45" spans="1:18" ht="142.5" customHeight="1">
      <c r="A45" s="8">
        <v>9</v>
      </c>
      <c r="B45" s="28" t="s">
        <v>25</v>
      </c>
      <c r="C45" s="10" t="s">
        <v>239</v>
      </c>
      <c r="D45" s="32" t="s">
        <v>19</v>
      </c>
      <c r="E45" s="28">
        <v>49029</v>
      </c>
      <c r="F45" s="84">
        <v>3200129872</v>
      </c>
      <c r="G45" s="84">
        <v>67618155</v>
      </c>
      <c r="H45" s="84">
        <f t="shared" si="1"/>
        <v>3132511717</v>
      </c>
      <c r="I45" s="84">
        <f t="shared" si="0"/>
        <v>126105015</v>
      </c>
      <c r="J45" s="84">
        <v>9384000.0000000019</v>
      </c>
      <c r="K45" s="84">
        <v>13121100</v>
      </c>
      <c r="L45" s="84">
        <v>103599915</v>
      </c>
      <c r="M45" s="28">
        <v>1.1040000000000001</v>
      </c>
      <c r="N45" s="28"/>
      <c r="O45" s="28">
        <v>4373.7</v>
      </c>
      <c r="P45" s="28">
        <v>2009</v>
      </c>
      <c r="Q45" s="28" t="s">
        <v>448</v>
      </c>
      <c r="R45" s="27" t="s">
        <v>26</v>
      </c>
    </row>
    <row r="46" spans="1:18" ht="37.5">
      <c r="A46" s="8">
        <v>10</v>
      </c>
      <c r="B46" s="22" t="s">
        <v>27</v>
      </c>
      <c r="C46" s="10" t="s">
        <v>239</v>
      </c>
      <c r="D46" s="39" t="s">
        <v>19</v>
      </c>
      <c r="E46" s="22">
        <v>10019</v>
      </c>
      <c r="F46" s="83">
        <f>77095588+83965482+199036997</f>
        <v>360098067</v>
      </c>
      <c r="G46" s="83">
        <f>6424632+5266768+7130077</f>
        <v>18821477</v>
      </c>
      <c r="H46" s="83">
        <f t="shared" si="1"/>
        <v>341276590</v>
      </c>
      <c r="I46" s="78">
        <f t="shared" si="0"/>
        <v>139303202</v>
      </c>
      <c r="J46" s="83">
        <v>14280000</v>
      </c>
      <c r="K46" s="83">
        <v>12079800</v>
      </c>
      <c r="L46" s="83">
        <v>112943402</v>
      </c>
      <c r="M46" s="22">
        <v>1.68</v>
      </c>
      <c r="N46" s="22"/>
      <c r="O46" s="22">
        <v>4026.6</v>
      </c>
      <c r="P46" s="22">
        <v>1962</v>
      </c>
      <c r="Q46" s="22" t="s">
        <v>449</v>
      </c>
      <c r="R46" s="27" t="s">
        <v>58</v>
      </c>
    </row>
    <row r="47" spans="1:18" ht="37.5">
      <c r="A47" s="8">
        <v>11</v>
      </c>
      <c r="B47" s="28" t="s">
        <v>28</v>
      </c>
      <c r="C47" s="10" t="s">
        <v>247</v>
      </c>
      <c r="D47" s="32" t="s">
        <v>29</v>
      </c>
      <c r="E47" s="28" t="s">
        <v>210</v>
      </c>
      <c r="F47" s="28">
        <v>347029157.23000002</v>
      </c>
      <c r="G47" s="28">
        <v>38558795.240000002</v>
      </c>
      <c r="H47" s="79">
        <f>+F47-G47</f>
        <v>308470361.99000001</v>
      </c>
      <c r="I47" s="78">
        <f t="shared" si="0"/>
        <v>38053116.71390143</v>
      </c>
      <c r="J47" s="28">
        <v>4320000</v>
      </c>
      <c r="K47" s="28">
        <v>7809375</v>
      </c>
      <c r="L47" s="28">
        <v>25923741.71390143</v>
      </c>
      <c r="M47" s="85">
        <v>0.3</v>
      </c>
      <c r="N47" s="85"/>
      <c r="O47" s="86">
        <v>1249.5</v>
      </c>
      <c r="P47" s="28">
        <v>1985</v>
      </c>
      <c r="Q47" s="32" t="s">
        <v>30</v>
      </c>
      <c r="R47" s="27" t="s">
        <v>31</v>
      </c>
    </row>
    <row r="48" spans="1:18" ht="37.5">
      <c r="A48" s="8">
        <v>12</v>
      </c>
      <c r="B48" s="28" t="s">
        <v>32</v>
      </c>
      <c r="C48" s="10" t="s">
        <v>247</v>
      </c>
      <c r="D48" s="32" t="s">
        <v>29</v>
      </c>
      <c r="E48" s="28" t="s">
        <v>211</v>
      </c>
      <c r="F48" s="28">
        <v>489781489.31</v>
      </c>
      <c r="G48" s="28">
        <v>28811835.870000001</v>
      </c>
      <c r="H48" s="79">
        <f>+F48-G48</f>
        <v>460969653.44</v>
      </c>
      <c r="I48" s="78">
        <f t="shared" si="0"/>
        <v>29666307.528340861</v>
      </c>
      <c r="J48" s="28">
        <v>2592000</v>
      </c>
      <c r="K48" s="28">
        <v>11520062.5</v>
      </c>
      <c r="L48" s="28">
        <v>15554245.028340859</v>
      </c>
      <c r="M48" s="85">
        <v>0.18</v>
      </c>
      <c r="N48" s="85"/>
      <c r="O48" s="85">
        <v>1843.21</v>
      </c>
      <c r="P48" s="28">
        <v>1979</v>
      </c>
      <c r="Q48" s="32" t="s">
        <v>33</v>
      </c>
      <c r="R48" s="27" t="s">
        <v>34</v>
      </c>
    </row>
    <row r="49" spans="1:18" ht="37.5">
      <c r="A49" s="8">
        <v>13</v>
      </c>
      <c r="B49" s="28" t="s">
        <v>35</v>
      </c>
      <c r="C49" s="10" t="s">
        <v>247</v>
      </c>
      <c r="D49" s="32" t="s">
        <v>29</v>
      </c>
      <c r="E49" s="28" t="s">
        <v>212</v>
      </c>
      <c r="F49" s="28">
        <v>45016430.850000001</v>
      </c>
      <c r="G49" s="28">
        <v>5001825.6500000004</v>
      </c>
      <c r="H49" s="79">
        <f t="shared" ref="H49:H58" si="2">+F49-G49</f>
        <v>40014605.200000003</v>
      </c>
      <c r="I49" s="78">
        <f t="shared" si="0"/>
        <v>12083553.17585743</v>
      </c>
      <c r="J49" s="28">
        <v>1602720</v>
      </c>
      <c r="K49" s="28">
        <v>863125</v>
      </c>
      <c r="L49" s="28">
        <v>9617708.1758574303</v>
      </c>
      <c r="M49" s="87">
        <v>0.1113</v>
      </c>
      <c r="N49" s="87"/>
      <c r="O49" s="86">
        <v>1381</v>
      </c>
      <c r="P49" s="28">
        <v>1980</v>
      </c>
      <c r="Q49" s="32" t="s">
        <v>36</v>
      </c>
      <c r="R49" s="27" t="s">
        <v>37</v>
      </c>
    </row>
    <row r="50" spans="1:18" ht="37.5">
      <c r="A50" s="8">
        <v>14</v>
      </c>
      <c r="B50" s="28" t="s">
        <v>194</v>
      </c>
      <c r="C50" s="10" t="s">
        <v>247</v>
      </c>
      <c r="D50" s="32" t="s">
        <v>29</v>
      </c>
      <c r="E50" s="28" t="s">
        <v>213</v>
      </c>
      <c r="F50" s="28">
        <v>92458600.47602725</v>
      </c>
      <c r="G50" s="28">
        <v>7704883.3730022702</v>
      </c>
      <c r="H50" s="79">
        <f t="shared" si="2"/>
        <v>84753717.103024974</v>
      </c>
      <c r="I50" s="78">
        <f t="shared" si="0"/>
        <v>68527307.753866851</v>
      </c>
      <c r="J50" s="28">
        <v>8991360</v>
      </c>
      <c r="K50" s="28">
        <v>5580000</v>
      </c>
      <c r="L50" s="28">
        <v>53955947.753866844</v>
      </c>
      <c r="M50" s="87">
        <v>0.62439999999999996</v>
      </c>
      <c r="N50" s="87"/>
      <c r="O50" s="86">
        <v>892.8</v>
      </c>
      <c r="P50" s="28">
        <v>1964</v>
      </c>
      <c r="Q50" s="32" t="s">
        <v>38</v>
      </c>
      <c r="R50" s="27" t="s">
        <v>39</v>
      </c>
    </row>
    <row r="51" spans="1:18" ht="37.5">
      <c r="A51" s="8">
        <v>15</v>
      </c>
      <c r="B51" s="28" t="s">
        <v>195</v>
      </c>
      <c r="C51" s="10" t="s">
        <v>247</v>
      </c>
      <c r="D51" s="32" t="s">
        <v>29</v>
      </c>
      <c r="E51" s="28"/>
      <c r="F51" s="28"/>
      <c r="G51" s="28"/>
      <c r="H51" s="79">
        <f t="shared" si="2"/>
        <v>0</v>
      </c>
      <c r="I51" s="78">
        <f t="shared" si="0"/>
        <v>28777054.628206357</v>
      </c>
      <c r="J51" s="28">
        <v>4104000</v>
      </c>
      <c r="K51" s="28">
        <v>45500</v>
      </c>
      <c r="L51" s="28">
        <v>24627554.628206357</v>
      </c>
      <c r="M51" s="88">
        <v>0.28499999999999998</v>
      </c>
      <c r="N51" s="88"/>
      <c r="O51" s="85">
        <v>7.28</v>
      </c>
      <c r="P51" s="28">
        <v>2020</v>
      </c>
      <c r="Q51" s="32" t="s">
        <v>40</v>
      </c>
      <c r="R51" s="27" t="s">
        <v>41</v>
      </c>
    </row>
    <row r="52" spans="1:18" ht="37.5">
      <c r="A52" s="8">
        <v>16</v>
      </c>
      <c r="B52" s="28" t="s">
        <v>42</v>
      </c>
      <c r="C52" s="10" t="s">
        <v>247</v>
      </c>
      <c r="D52" s="89" t="s">
        <v>29</v>
      </c>
      <c r="E52" s="28" t="s">
        <v>214</v>
      </c>
      <c r="F52" s="28">
        <v>398073703.32444167</v>
      </c>
      <c r="G52" s="28">
        <v>19330736</v>
      </c>
      <c r="H52" s="79">
        <f t="shared" si="2"/>
        <v>378742967.32444167</v>
      </c>
      <c r="I52" s="90">
        <f t="shared" si="0"/>
        <v>51292461.930060528</v>
      </c>
      <c r="J52" s="91">
        <v>6814080</v>
      </c>
      <c r="K52" s="91">
        <v>3588000</v>
      </c>
      <c r="L52" s="91">
        <v>40890381.930060528</v>
      </c>
      <c r="M52" s="87">
        <v>0.47320000000000001</v>
      </c>
      <c r="N52" s="92"/>
      <c r="O52" s="88">
        <v>574.1</v>
      </c>
      <c r="P52" s="28">
        <v>1971</v>
      </c>
      <c r="Q52" s="32" t="s">
        <v>43</v>
      </c>
      <c r="R52" s="27" t="s">
        <v>44</v>
      </c>
    </row>
    <row r="53" spans="1:18" ht="37.5">
      <c r="A53" s="8">
        <v>17</v>
      </c>
      <c r="B53" s="28" t="s">
        <v>45</v>
      </c>
      <c r="C53" s="10" t="s">
        <v>247</v>
      </c>
      <c r="D53" s="89" t="s">
        <v>29</v>
      </c>
      <c r="E53" s="28" t="s">
        <v>215</v>
      </c>
      <c r="F53" s="28">
        <v>361622985.87144971</v>
      </c>
      <c r="G53" s="28">
        <v>15475773.24</v>
      </c>
      <c r="H53" s="79">
        <f t="shared" si="2"/>
        <v>346147212.6314497</v>
      </c>
      <c r="I53" s="90">
        <f t="shared" si="0"/>
        <v>101865598.76068786</v>
      </c>
      <c r="J53" s="90">
        <v>13680000</v>
      </c>
      <c r="K53" s="90">
        <v>6093750</v>
      </c>
      <c r="L53" s="90">
        <v>82091848.760687858</v>
      </c>
      <c r="M53" s="85">
        <v>0.95</v>
      </c>
      <c r="N53" s="93"/>
      <c r="O53" s="86">
        <v>975</v>
      </c>
      <c r="P53" s="28">
        <v>1983</v>
      </c>
      <c r="Q53" s="32" t="s">
        <v>46</v>
      </c>
      <c r="R53" s="27" t="s">
        <v>47</v>
      </c>
    </row>
    <row r="54" spans="1:18" ht="37.5">
      <c r="A54" s="8"/>
      <c r="B54" s="29" t="s">
        <v>450</v>
      </c>
      <c r="C54" s="2" t="s">
        <v>247</v>
      </c>
      <c r="D54" s="95" t="s">
        <v>29</v>
      </c>
      <c r="E54" s="28"/>
      <c r="F54" s="28"/>
      <c r="G54" s="28"/>
      <c r="H54" s="79"/>
      <c r="I54" s="90"/>
      <c r="J54" s="90"/>
      <c r="K54" s="90"/>
      <c r="L54" s="90"/>
      <c r="M54" s="85"/>
      <c r="N54" s="96">
        <v>207.1</v>
      </c>
      <c r="O54" s="86"/>
      <c r="P54" s="28"/>
      <c r="Q54" s="27" t="s">
        <v>459</v>
      </c>
      <c r="R54" s="27"/>
    </row>
    <row r="55" spans="1:18" ht="37.5">
      <c r="A55" s="8"/>
      <c r="B55" s="29" t="s">
        <v>451</v>
      </c>
      <c r="C55" s="2" t="s">
        <v>247</v>
      </c>
      <c r="D55" s="95" t="s">
        <v>29</v>
      </c>
      <c r="E55" s="28"/>
      <c r="F55" s="28"/>
      <c r="G55" s="28"/>
      <c r="H55" s="79"/>
      <c r="I55" s="90"/>
      <c r="J55" s="90"/>
      <c r="K55" s="90"/>
      <c r="L55" s="90"/>
      <c r="M55" s="85"/>
      <c r="N55" s="96">
        <v>53.56</v>
      </c>
      <c r="O55" s="86"/>
      <c r="P55" s="28"/>
      <c r="Q55" s="27" t="s">
        <v>460</v>
      </c>
      <c r="R55" s="27"/>
    </row>
    <row r="56" spans="1:18" ht="37.5">
      <c r="A56" s="8"/>
      <c r="B56" s="29" t="s">
        <v>451</v>
      </c>
      <c r="C56" s="2" t="s">
        <v>247</v>
      </c>
      <c r="D56" s="95" t="s">
        <v>29</v>
      </c>
      <c r="E56" s="28"/>
      <c r="F56" s="28"/>
      <c r="G56" s="28"/>
      <c r="H56" s="79"/>
      <c r="I56" s="90"/>
      <c r="J56" s="90"/>
      <c r="K56" s="90"/>
      <c r="L56" s="90"/>
      <c r="M56" s="85"/>
      <c r="N56" s="96">
        <v>37.96</v>
      </c>
      <c r="O56" s="86"/>
      <c r="P56" s="28"/>
      <c r="Q56" s="27" t="s">
        <v>461</v>
      </c>
      <c r="R56" s="27"/>
    </row>
    <row r="57" spans="1:18" ht="37.5">
      <c r="A57" s="8"/>
      <c r="B57" s="29" t="s">
        <v>392</v>
      </c>
      <c r="C57" s="2" t="s">
        <v>247</v>
      </c>
      <c r="D57" s="95" t="s">
        <v>29</v>
      </c>
      <c r="E57" s="28"/>
      <c r="F57" s="28"/>
      <c r="G57" s="28"/>
      <c r="H57" s="79"/>
      <c r="I57" s="90"/>
      <c r="J57" s="90"/>
      <c r="K57" s="90"/>
      <c r="L57" s="90"/>
      <c r="M57" s="85"/>
      <c r="N57" s="96">
        <v>214.56</v>
      </c>
      <c r="O57" s="86"/>
      <c r="P57" s="28"/>
      <c r="Q57" s="27" t="s">
        <v>462</v>
      </c>
      <c r="R57" s="27"/>
    </row>
    <row r="58" spans="1:18" ht="37.5">
      <c r="A58" s="98">
        <v>18</v>
      </c>
      <c r="B58" s="28" t="s">
        <v>48</v>
      </c>
      <c r="C58" s="10" t="s">
        <v>247</v>
      </c>
      <c r="D58" s="32" t="s">
        <v>29</v>
      </c>
      <c r="E58" s="28" t="s">
        <v>216</v>
      </c>
      <c r="F58" s="28">
        <v>32641244.283872582</v>
      </c>
      <c r="G58" s="28">
        <v>1255498.57</v>
      </c>
      <c r="H58" s="99">
        <f t="shared" si="2"/>
        <v>31385745.713872582</v>
      </c>
      <c r="I58" s="78">
        <f t="shared" si="0"/>
        <v>33535429.103420116</v>
      </c>
      <c r="J58" s="28">
        <v>4377600</v>
      </c>
      <c r="K58" s="28">
        <v>2888437.5</v>
      </c>
      <c r="L58" s="28">
        <v>26269391.603420116</v>
      </c>
      <c r="M58" s="88">
        <v>0.30399999999999999</v>
      </c>
      <c r="N58" s="88"/>
      <c r="O58" s="85">
        <v>462.15</v>
      </c>
      <c r="P58" s="28">
        <v>1989</v>
      </c>
      <c r="Q58" s="32" t="s">
        <v>49</v>
      </c>
      <c r="R58" s="27" t="s">
        <v>50</v>
      </c>
    </row>
    <row r="59" spans="1:18" ht="37.5">
      <c r="A59" s="8">
        <v>19</v>
      </c>
      <c r="B59" s="28" t="s">
        <v>51</v>
      </c>
      <c r="C59" s="10" t="s">
        <v>247</v>
      </c>
      <c r="D59" s="89" t="s">
        <v>29</v>
      </c>
      <c r="E59" s="28" t="s">
        <v>217</v>
      </c>
      <c r="F59" s="28">
        <v>335445017.04027879</v>
      </c>
      <c r="G59" s="28">
        <v>41620763.280000001</v>
      </c>
      <c r="H59" s="79">
        <f>(+F59-G59)+19831285.2885309</f>
        <v>313655539.04880971</v>
      </c>
      <c r="I59" s="90">
        <f t="shared" si="0"/>
        <v>98412981.096166775</v>
      </c>
      <c r="J59" s="90">
        <v>13114080</v>
      </c>
      <c r="K59" s="90">
        <v>6603062.5</v>
      </c>
      <c r="L59" s="90">
        <v>78695838.596166775</v>
      </c>
      <c r="M59" s="87">
        <v>0.91069999999999995</v>
      </c>
      <c r="N59" s="92"/>
      <c r="O59" s="85">
        <v>940.76</v>
      </c>
      <c r="P59" s="28">
        <v>1970</v>
      </c>
      <c r="Q59" s="32" t="s">
        <v>52</v>
      </c>
      <c r="R59" s="27" t="s">
        <v>53</v>
      </c>
    </row>
    <row r="60" spans="1:18" ht="37.5">
      <c r="A60" s="98"/>
      <c r="B60" s="28" t="s">
        <v>95</v>
      </c>
      <c r="C60" s="10" t="s">
        <v>356</v>
      </c>
      <c r="D60" s="32" t="s">
        <v>70</v>
      </c>
      <c r="E60" s="28">
        <v>10059</v>
      </c>
      <c r="F60" s="94">
        <v>24367003.107869796</v>
      </c>
      <c r="G60" s="94">
        <v>2521081.4772748202</v>
      </c>
      <c r="H60" s="99">
        <f>F60-G60</f>
        <v>21845921.630594976</v>
      </c>
      <c r="I60" s="94">
        <f t="shared" ref="I60:I82" si="3">J60+K60+L60</f>
        <v>21630182.32</v>
      </c>
      <c r="J60" s="94">
        <v>257600</v>
      </c>
      <c r="K60" s="94">
        <v>1437500</v>
      </c>
      <c r="L60" s="94">
        <v>19935082.32</v>
      </c>
      <c r="M60" s="28">
        <v>2.3E-2</v>
      </c>
      <c r="N60" s="28"/>
      <c r="O60" s="28">
        <v>230</v>
      </c>
      <c r="P60" s="28">
        <v>1986</v>
      </c>
      <c r="Q60" s="32" t="s">
        <v>96</v>
      </c>
      <c r="R60" s="27" t="s">
        <v>97</v>
      </c>
    </row>
    <row r="61" spans="1:18" ht="37.5">
      <c r="A61" s="98"/>
      <c r="B61" s="28" t="s">
        <v>485</v>
      </c>
      <c r="C61" s="10" t="s">
        <v>356</v>
      </c>
      <c r="D61" s="32" t="s">
        <v>70</v>
      </c>
      <c r="E61" s="28">
        <v>10012</v>
      </c>
      <c r="F61" s="94">
        <v>1494730938.6242502</v>
      </c>
      <c r="G61" s="94">
        <v>66078003.89782349</v>
      </c>
      <c r="H61" s="99">
        <f t="shared" ref="H61:H62" si="4">F61-G61</f>
        <v>1428652934.7264266</v>
      </c>
      <c r="I61" s="94">
        <f t="shared" si="3"/>
        <v>163094179.19999999</v>
      </c>
      <c r="J61" s="94">
        <v>37229920</v>
      </c>
      <c r="K61" s="94">
        <v>30108000</v>
      </c>
      <c r="L61" s="94">
        <v>95756259.200000003</v>
      </c>
      <c r="M61" s="28">
        <v>3.3241000000000001</v>
      </c>
      <c r="N61" s="28"/>
      <c r="O61" s="28">
        <v>4817.28</v>
      </c>
      <c r="P61" s="28">
        <v>1986</v>
      </c>
      <c r="Q61" s="32" t="s">
        <v>98</v>
      </c>
      <c r="R61" s="27" t="s">
        <v>99</v>
      </c>
    </row>
    <row r="62" spans="1:18" ht="37.5">
      <c r="A62" s="98"/>
      <c r="B62" s="28" t="s">
        <v>100</v>
      </c>
      <c r="C62" s="10" t="s">
        <v>356</v>
      </c>
      <c r="D62" s="32" t="s">
        <v>70</v>
      </c>
      <c r="E62" s="28">
        <v>10327</v>
      </c>
      <c r="F62" s="94">
        <v>208052478.10132995</v>
      </c>
      <c r="G62" s="94">
        <v>23116942.0112589</v>
      </c>
      <c r="H62" s="99">
        <f t="shared" si="4"/>
        <v>184935536.09007105</v>
      </c>
      <c r="I62" s="94">
        <f t="shared" si="3"/>
        <v>35867973.299999997</v>
      </c>
      <c r="J62" s="94">
        <v>3017279.9999999995</v>
      </c>
      <c r="K62" s="94">
        <v>2868187.5</v>
      </c>
      <c r="L62" s="94">
        <v>29982505.799999997</v>
      </c>
      <c r="M62" s="28">
        <v>0.26939999999999997</v>
      </c>
      <c r="N62" s="28"/>
      <c r="O62" s="28">
        <v>458.91</v>
      </c>
      <c r="P62" s="28">
        <v>1981</v>
      </c>
      <c r="Q62" s="32" t="s">
        <v>101</v>
      </c>
      <c r="R62" s="27" t="s">
        <v>97</v>
      </c>
    </row>
    <row r="63" spans="1:18" ht="37.5">
      <c r="A63" s="98"/>
      <c r="B63" s="28" t="s">
        <v>102</v>
      </c>
      <c r="C63" s="10" t="s">
        <v>356</v>
      </c>
      <c r="D63" s="32" t="s">
        <v>70</v>
      </c>
      <c r="E63" s="28" t="s">
        <v>208</v>
      </c>
      <c r="F63" s="94">
        <v>953459596.54683852</v>
      </c>
      <c r="G63" s="94">
        <v>37251499.908212811</v>
      </c>
      <c r="H63" s="99">
        <v>825016454.19954205</v>
      </c>
      <c r="I63" s="94">
        <f t="shared" si="3"/>
        <v>24340765</v>
      </c>
      <c r="J63" s="94">
        <v>2555840</v>
      </c>
      <c r="K63" s="94">
        <v>3203125</v>
      </c>
      <c r="L63" s="94">
        <v>18581800</v>
      </c>
      <c r="M63" s="28">
        <v>0.22819999999999999</v>
      </c>
      <c r="N63" s="28"/>
      <c r="O63" s="28">
        <v>512.5</v>
      </c>
      <c r="P63" s="28">
        <v>1985</v>
      </c>
      <c r="Q63" s="32" t="s">
        <v>103</v>
      </c>
      <c r="R63" s="27" t="s">
        <v>104</v>
      </c>
    </row>
    <row r="64" spans="1:18" ht="37.5">
      <c r="A64" s="98"/>
      <c r="B64" s="28" t="s">
        <v>105</v>
      </c>
      <c r="C64" s="10" t="s">
        <v>356</v>
      </c>
      <c r="D64" s="32" t="s">
        <v>70</v>
      </c>
      <c r="E64" s="28" t="s">
        <v>209</v>
      </c>
      <c r="F64" s="94">
        <f>7472754.69009395+1460393.74</f>
        <v>8933148.4300939497</v>
      </c>
      <c r="G64" s="94">
        <f>393288.710454873+365098.44</f>
        <v>758387.15045487299</v>
      </c>
      <c r="H64" s="99">
        <f>F64-G64</f>
        <v>8174761.2796390764</v>
      </c>
      <c r="I64" s="94">
        <f t="shared" si="3"/>
        <v>24513369.5</v>
      </c>
      <c r="J64" s="94">
        <v>9281440</v>
      </c>
      <c r="K64" s="94">
        <v>1354062.5</v>
      </c>
      <c r="L64" s="94">
        <v>13877867</v>
      </c>
      <c r="M64" s="28">
        <v>0.82869999999999999</v>
      </c>
      <c r="N64" s="28"/>
      <c r="O64" s="28">
        <v>216.65</v>
      </c>
      <c r="P64" s="28">
        <v>1981</v>
      </c>
      <c r="Q64" s="32" t="s">
        <v>106</v>
      </c>
      <c r="R64" s="27" t="s">
        <v>107</v>
      </c>
    </row>
    <row r="65" spans="1:18" ht="37.5">
      <c r="A65" s="98"/>
      <c r="B65" s="28" t="s">
        <v>108</v>
      </c>
      <c r="C65" s="10" t="s">
        <v>356</v>
      </c>
      <c r="D65" s="32" t="s">
        <v>70</v>
      </c>
      <c r="E65" s="28">
        <v>10032</v>
      </c>
      <c r="F65" s="94">
        <v>57074777.211843066</v>
      </c>
      <c r="G65" s="94">
        <v>3171062.1199613102</v>
      </c>
      <c r="H65" s="99">
        <f t="shared" ref="H65:H80" si="5">F65-G65</f>
        <v>53903715.091881752</v>
      </c>
      <c r="I65" s="94">
        <f t="shared" si="3"/>
        <v>100484294.86666667</v>
      </c>
      <c r="J65" s="94">
        <v>24730720</v>
      </c>
      <c r="K65" s="94">
        <v>17656062.5</v>
      </c>
      <c r="L65" s="94">
        <v>58097512.366666667</v>
      </c>
      <c r="M65" s="28">
        <v>2.2081</v>
      </c>
      <c r="N65" s="28"/>
      <c r="O65" s="28">
        <v>2824.97</v>
      </c>
      <c r="P65" s="28">
        <v>1980</v>
      </c>
      <c r="Q65" s="32" t="s">
        <v>109</v>
      </c>
      <c r="R65" s="27" t="s">
        <v>51</v>
      </c>
    </row>
    <row r="66" spans="1:18" ht="37.5">
      <c r="A66" s="98"/>
      <c r="B66" s="29" t="s">
        <v>452</v>
      </c>
      <c r="C66" s="2" t="s">
        <v>356</v>
      </c>
      <c r="D66" s="27" t="s">
        <v>70</v>
      </c>
      <c r="E66" s="28"/>
      <c r="F66" s="94"/>
      <c r="G66" s="94"/>
      <c r="H66" s="99"/>
      <c r="I66" s="94"/>
      <c r="J66" s="94"/>
      <c r="K66" s="94"/>
      <c r="L66" s="94"/>
      <c r="M66" s="28"/>
      <c r="N66" s="96">
        <v>131.25</v>
      </c>
      <c r="O66" s="28"/>
      <c r="P66" s="28"/>
      <c r="Q66" s="27" t="s">
        <v>463</v>
      </c>
      <c r="R66" s="27"/>
    </row>
    <row r="67" spans="1:18" ht="37.5">
      <c r="A67" s="98"/>
      <c r="B67" s="29" t="s">
        <v>453</v>
      </c>
      <c r="C67" s="2" t="s">
        <v>356</v>
      </c>
      <c r="D67" s="27" t="s">
        <v>70</v>
      </c>
      <c r="E67" s="28"/>
      <c r="F67" s="94"/>
      <c r="G67" s="94"/>
      <c r="H67" s="99"/>
      <c r="I67" s="94"/>
      <c r="J67" s="94"/>
      <c r="K67" s="94"/>
      <c r="L67" s="94"/>
      <c r="M67" s="28"/>
      <c r="N67" s="96">
        <v>68.599999999999994</v>
      </c>
      <c r="O67" s="28"/>
      <c r="P67" s="28"/>
      <c r="Q67" s="27" t="s">
        <v>464</v>
      </c>
      <c r="R67" s="27"/>
    </row>
    <row r="68" spans="1:18" ht="37.5">
      <c r="A68" s="98"/>
      <c r="B68" s="29" t="s">
        <v>452</v>
      </c>
      <c r="C68" s="2" t="s">
        <v>356</v>
      </c>
      <c r="D68" s="27" t="s">
        <v>70</v>
      </c>
      <c r="E68" s="28"/>
      <c r="F68" s="94"/>
      <c r="G68" s="94"/>
      <c r="H68" s="99"/>
      <c r="I68" s="94"/>
      <c r="J68" s="94"/>
      <c r="K68" s="94"/>
      <c r="L68" s="94"/>
      <c r="M68" s="28"/>
      <c r="N68" s="96">
        <v>59.86</v>
      </c>
      <c r="O68" s="28"/>
      <c r="P68" s="28"/>
      <c r="Q68" s="27" t="s">
        <v>465</v>
      </c>
      <c r="R68" s="27"/>
    </row>
    <row r="69" spans="1:18" ht="37.5">
      <c r="A69" s="98"/>
      <c r="B69" s="29" t="s">
        <v>368</v>
      </c>
      <c r="C69" s="2" t="s">
        <v>356</v>
      </c>
      <c r="D69" s="27" t="s">
        <v>70</v>
      </c>
      <c r="E69" s="28"/>
      <c r="F69" s="94"/>
      <c r="G69" s="94"/>
      <c r="H69" s="99"/>
      <c r="I69" s="94"/>
      <c r="J69" s="94"/>
      <c r="K69" s="94"/>
      <c r="L69" s="94"/>
      <c r="M69" s="28"/>
      <c r="N69" s="96">
        <v>481</v>
      </c>
      <c r="O69" s="28"/>
      <c r="P69" s="28"/>
      <c r="Q69" s="27" t="s">
        <v>466</v>
      </c>
      <c r="R69" s="27"/>
    </row>
    <row r="70" spans="1:18" ht="37.5">
      <c r="A70" s="98"/>
      <c r="B70" s="29" t="s">
        <v>420</v>
      </c>
      <c r="C70" s="2" t="s">
        <v>356</v>
      </c>
      <c r="D70" s="27" t="s">
        <v>70</v>
      </c>
      <c r="E70" s="28"/>
      <c r="F70" s="94"/>
      <c r="G70" s="94"/>
      <c r="H70" s="99"/>
      <c r="I70" s="94"/>
      <c r="J70" s="94"/>
      <c r="K70" s="94"/>
      <c r="L70" s="94"/>
      <c r="M70" s="28"/>
      <c r="N70" s="96">
        <v>319.8</v>
      </c>
      <c r="O70" s="28"/>
      <c r="P70" s="28"/>
      <c r="Q70" s="27" t="s">
        <v>467</v>
      </c>
      <c r="R70" s="27"/>
    </row>
    <row r="71" spans="1:18" ht="37.5">
      <c r="A71" s="98"/>
      <c r="B71" s="29" t="s">
        <v>454</v>
      </c>
      <c r="C71" s="2" t="s">
        <v>356</v>
      </c>
      <c r="D71" s="27" t="s">
        <v>70</v>
      </c>
      <c r="E71" s="28"/>
      <c r="F71" s="94"/>
      <c r="G71" s="94"/>
      <c r="H71" s="99"/>
      <c r="I71" s="94"/>
      <c r="J71" s="94"/>
      <c r="K71" s="94"/>
      <c r="L71" s="94"/>
      <c r="M71" s="28"/>
      <c r="N71" s="96">
        <v>232.5</v>
      </c>
      <c r="O71" s="28"/>
      <c r="P71" s="28"/>
      <c r="Q71" s="27" t="s">
        <v>468</v>
      </c>
      <c r="R71" s="27"/>
    </row>
    <row r="72" spans="1:18" ht="37.5">
      <c r="A72" s="98"/>
      <c r="B72" s="29" t="s">
        <v>455</v>
      </c>
      <c r="C72" s="2" t="s">
        <v>356</v>
      </c>
      <c r="D72" s="27" t="s">
        <v>70</v>
      </c>
      <c r="E72" s="28"/>
      <c r="F72" s="94"/>
      <c r="G72" s="94"/>
      <c r="H72" s="99"/>
      <c r="I72" s="94"/>
      <c r="J72" s="94"/>
      <c r="K72" s="94"/>
      <c r="L72" s="94"/>
      <c r="M72" s="28"/>
      <c r="N72" s="96">
        <v>240</v>
      </c>
      <c r="O72" s="28"/>
      <c r="P72" s="28"/>
      <c r="Q72" s="27" t="s">
        <v>469</v>
      </c>
      <c r="R72" s="27"/>
    </row>
    <row r="73" spans="1:18" ht="37.5">
      <c r="A73" s="98"/>
      <c r="B73" s="29" t="s">
        <v>420</v>
      </c>
      <c r="C73" s="2" t="s">
        <v>356</v>
      </c>
      <c r="D73" s="27" t="s">
        <v>70</v>
      </c>
      <c r="E73" s="28"/>
      <c r="F73" s="94"/>
      <c r="G73" s="94"/>
      <c r="H73" s="99"/>
      <c r="I73" s="94"/>
      <c r="J73" s="94"/>
      <c r="K73" s="94"/>
      <c r="L73" s="94"/>
      <c r="M73" s="28"/>
      <c r="N73" s="96">
        <v>145.19999999999999</v>
      </c>
      <c r="O73" s="28"/>
      <c r="P73" s="28"/>
      <c r="Q73" s="27" t="s">
        <v>470</v>
      </c>
      <c r="R73" s="27"/>
    </row>
    <row r="74" spans="1:18" ht="37.5">
      <c r="A74" s="98"/>
      <c r="B74" s="29" t="s">
        <v>420</v>
      </c>
      <c r="C74" s="2" t="s">
        <v>356</v>
      </c>
      <c r="D74" s="27" t="s">
        <v>70</v>
      </c>
      <c r="E74" s="28"/>
      <c r="F74" s="94"/>
      <c r="G74" s="94"/>
      <c r="H74" s="99"/>
      <c r="I74" s="94"/>
      <c r="J74" s="94"/>
      <c r="K74" s="94"/>
      <c r="L74" s="94"/>
      <c r="M74" s="28"/>
      <c r="N74" s="96">
        <v>89.96</v>
      </c>
      <c r="O74" s="28"/>
      <c r="P74" s="28"/>
      <c r="Q74" s="27" t="s">
        <v>471</v>
      </c>
      <c r="R74" s="27"/>
    </row>
    <row r="75" spans="1:18" ht="37.5">
      <c r="A75" s="98"/>
      <c r="B75" s="29" t="s">
        <v>456</v>
      </c>
      <c r="C75" s="2" t="s">
        <v>356</v>
      </c>
      <c r="D75" s="27" t="s">
        <v>70</v>
      </c>
      <c r="E75" s="28"/>
      <c r="F75" s="94"/>
      <c r="G75" s="94"/>
      <c r="H75" s="99"/>
      <c r="I75" s="94"/>
      <c r="J75" s="94"/>
      <c r="K75" s="94"/>
      <c r="L75" s="94"/>
      <c r="M75" s="28"/>
      <c r="N75" s="96">
        <v>113.4</v>
      </c>
      <c r="O75" s="28"/>
      <c r="P75" s="28"/>
      <c r="Q75" s="27" t="s">
        <v>472</v>
      </c>
      <c r="R75" s="27"/>
    </row>
    <row r="76" spans="1:18" ht="37.5">
      <c r="A76" s="98"/>
      <c r="B76" s="29" t="s">
        <v>457</v>
      </c>
      <c r="C76" s="2" t="s">
        <v>356</v>
      </c>
      <c r="D76" s="27" t="s">
        <v>70</v>
      </c>
      <c r="E76" s="28"/>
      <c r="F76" s="94"/>
      <c r="G76" s="94"/>
      <c r="H76" s="99"/>
      <c r="I76" s="94"/>
      <c r="J76" s="94"/>
      <c r="K76" s="94"/>
      <c r="L76" s="94"/>
      <c r="M76" s="28"/>
      <c r="N76" s="96">
        <v>163.80000000000001</v>
      </c>
      <c r="O76" s="28"/>
      <c r="P76" s="28"/>
      <c r="Q76" s="27" t="s">
        <v>473</v>
      </c>
      <c r="R76" s="27"/>
    </row>
    <row r="77" spans="1:18" ht="37.5">
      <c r="A77" s="98"/>
      <c r="B77" s="29" t="s">
        <v>458</v>
      </c>
      <c r="C77" s="2" t="s">
        <v>356</v>
      </c>
      <c r="D77" s="27" t="s">
        <v>70</v>
      </c>
      <c r="E77" s="28"/>
      <c r="F77" s="94"/>
      <c r="G77" s="94"/>
      <c r="H77" s="99"/>
      <c r="I77" s="94"/>
      <c r="J77" s="94"/>
      <c r="K77" s="94"/>
      <c r="L77" s="94"/>
      <c r="M77" s="28"/>
      <c r="N77" s="96">
        <v>109.8</v>
      </c>
      <c r="O77" s="28"/>
      <c r="P77" s="28"/>
      <c r="Q77" s="27" t="s">
        <v>474</v>
      </c>
      <c r="R77" s="27"/>
    </row>
    <row r="78" spans="1:18" ht="37.5">
      <c r="A78" s="98"/>
      <c r="B78" s="29" t="s">
        <v>420</v>
      </c>
      <c r="C78" s="2" t="s">
        <v>356</v>
      </c>
      <c r="D78" s="27" t="s">
        <v>70</v>
      </c>
      <c r="E78" s="28"/>
      <c r="F78" s="94"/>
      <c r="G78" s="94"/>
      <c r="H78" s="99"/>
      <c r="I78" s="94"/>
      <c r="J78" s="94"/>
      <c r="K78" s="94"/>
      <c r="L78" s="94"/>
      <c r="M78" s="28"/>
      <c r="N78" s="96">
        <v>699.3</v>
      </c>
      <c r="O78" s="28"/>
      <c r="P78" s="28"/>
      <c r="Q78" s="27" t="s">
        <v>475</v>
      </c>
      <c r="R78" s="27"/>
    </row>
    <row r="79" spans="1:18" ht="37.5">
      <c r="A79" s="98"/>
      <c r="B79" s="28" t="s">
        <v>110</v>
      </c>
      <c r="C79" s="10" t="s">
        <v>356</v>
      </c>
      <c r="D79" s="32" t="s">
        <v>70</v>
      </c>
      <c r="E79" s="28">
        <v>10001</v>
      </c>
      <c r="F79" s="94">
        <v>152123334.52754241</v>
      </c>
      <c r="G79" s="94">
        <v>13760062.702966001</v>
      </c>
      <c r="H79" s="99">
        <f t="shared" si="5"/>
        <v>138363271.82457641</v>
      </c>
      <c r="I79" s="94">
        <f t="shared" si="3"/>
        <v>92717658.5</v>
      </c>
      <c r="J79" s="94">
        <v>6879040</v>
      </c>
      <c r="K79" s="94">
        <v>6296375</v>
      </c>
      <c r="L79" s="94">
        <v>79542243.5</v>
      </c>
      <c r="M79" s="28">
        <v>1.1142000000000001</v>
      </c>
      <c r="N79" s="28"/>
      <c r="O79" s="28">
        <v>1153</v>
      </c>
      <c r="P79" s="28">
        <v>1974</v>
      </c>
      <c r="Q79" s="32" t="s">
        <v>111</v>
      </c>
      <c r="R79" s="27" t="s">
        <v>110</v>
      </c>
    </row>
    <row r="80" spans="1:18" ht="37.5">
      <c r="A80" s="98"/>
      <c r="B80" s="28" t="s">
        <v>112</v>
      </c>
      <c r="C80" s="10" t="s">
        <v>356</v>
      </c>
      <c r="D80" s="32" t="s">
        <v>70</v>
      </c>
      <c r="E80" s="28"/>
      <c r="F80" s="94"/>
      <c r="G80" s="94"/>
      <c r="H80" s="99">
        <f t="shared" si="5"/>
        <v>0</v>
      </c>
      <c r="I80" s="94">
        <f t="shared" si="3"/>
        <v>38692500</v>
      </c>
      <c r="J80" s="94">
        <v>5880000</v>
      </c>
      <c r="K80" s="94">
        <v>32812500</v>
      </c>
      <c r="L80" s="94"/>
      <c r="M80" s="28">
        <v>0.52500000000000002</v>
      </c>
      <c r="N80" s="28"/>
      <c r="O80" s="28">
        <v>5250</v>
      </c>
      <c r="P80" s="28">
        <v>1985</v>
      </c>
      <c r="Q80" s="32" t="s">
        <v>113</v>
      </c>
      <c r="R80" s="27" t="s">
        <v>114</v>
      </c>
    </row>
    <row r="81" spans="1:18" ht="37.5">
      <c r="A81" s="98"/>
      <c r="B81" s="32" t="s">
        <v>234</v>
      </c>
      <c r="C81" s="10" t="s">
        <v>356</v>
      </c>
      <c r="D81" s="32" t="s">
        <v>235</v>
      </c>
      <c r="E81" s="28">
        <v>40502</v>
      </c>
      <c r="F81" s="94">
        <v>1067708172.01056</v>
      </c>
      <c r="G81" s="94">
        <v>25577517.533079099</v>
      </c>
      <c r="H81" s="99">
        <f>F81-G81</f>
        <v>1042130654.4774809</v>
      </c>
      <c r="I81" s="94">
        <f t="shared" si="3"/>
        <v>87781425</v>
      </c>
      <c r="J81" s="94">
        <f t="shared" ref="J81" si="6">(26880000*M81)/12*5</f>
        <v>63352800</v>
      </c>
      <c r="K81" s="94">
        <f t="shared" ref="K81" si="7">(1000000*O81)*1.5%/12*5</f>
        <v>24428625</v>
      </c>
      <c r="L81" s="94"/>
      <c r="M81" s="97">
        <v>5.6565000000000003</v>
      </c>
      <c r="N81" s="97"/>
      <c r="O81" s="97" t="s">
        <v>236</v>
      </c>
      <c r="P81" s="28">
        <v>2003</v>
      </c>
      <c r="Q81" s="32" t="s">
        <v>249</v>
      </c>
      <c r="R81" s="27" t="s">
        <v>234</v>
      </c>
    </row>
    <row r="82" spans="1:18" ht="37.5">
      <c r="A82" s="98"/>
      <c r="B82" s="28" t="s">
        <v>115</v>
      </c>
      <c r="C82" s="10" t="s">
        <v>356</v>
      </c>
      <c r="D82" s="32" t="s">
        <v>70</v>
      </c>
      <c r="E82" s="28">
        <v>40500</v>
      </c>
      <c r="F82" s="94">
        <f>1655335211.94838+71899357</f>
        <v>1727234568.94838</v>
      </c>
      <c r="G82" s="94">
        <f>37693376.7344115+2972998.63</f>
        <v>40666375.364411503</v>
      </c>
      <c r="H82" s="99">
        <f>F82-G82</f>
        <v>1686568193.5839684</v>
      </c>
      <c r="I82" s="94">
        <f t="shared" si="3"/>
        <v>85129301</v>
      </c>
      <c r="J82" s="94">
        <v>5600000</v>
      </c>
      <c r="K82" s="94">
        <v>7287500</v>
      </c>
      <c r="L82" s="94">
        <v>72241801</v>
      </c>
      <c r="M82" s="28">
        <v>0.5</v>
      </c>
      <c r="N82" s="28"/>
      <c r="O82" s="28">
        <v>1166</v>
      </c>
      <c r="P82" s="28">
        <v>2020</v>
      </c>
      <c r="Q82" s="32" t="s">
        <v>250</v>
      </c>
      <c r="R82" s="27" t="s">
        <v>20</v>
      </c>
    </row>
    <row r="83" spans="1:18" ht="40.5" customHeight="1">
      <c r="A83" s="8"/>
      <c r="B83" s="34" t="s">
        <v>20</v>
      </c>
      <c r="C83" s="34" t="s">
        <v>357</v>
      </c>
      <c r="D83" s="39" t="s">
        <v>486</v>
      </c>
      <c r="E83" s="101">
        <v>10182</v>
      </c>
      <c r="F83" s="83">
        <v>6935434723.3656673</v>
      </c>
      <c r="G83" s="83">
        <v>254557722.166493</v>
      </c>
      <c r="H83" s="79">
        <v>6680877001.1991749</v>
      </c>
      <c r="I83" s="102">
        <f>+J83+K83+L83</f>
        <v>201158441</v>
      </c>
      <c r="J83" s="103">
        <v>12495816</v>
      </c>
      <c r="K83" s="103">
        <v>24611267</v>
      </c>
      <c r="L83" s="103">
        <f>14125500+4000220+2481500+97675834+45768304</f>
        <v>164051358</v>
      </c>
      <c r="M83" s="22">
        <v>0.4708</v>
      </c>
      <c r="N83" s="22"/>
      <c r="O83" s="22">
        <v>1595.81</v>
      </c>
      <c r="P83" s="22" t="s">
        <v>125</v>
      </c>
      <c r="Q83" s="32" t="s">
        <v>477</v>
      </c>
      <c r="R83" s="23" t="s">
        <v>79</v>
      </c>
    </row>
    <row r="84" spans="1:18" ht="40.5" customHeight="1">
      <c r="A84" s="8"/>
      <c r="B84" s="35" t="s">
        <v>371</v>
      </c>
      <c r="C84" s="35" t="s">
        <v>357</v>
      </c>
      <c r="D84" s="23" t="s">
        <v>486</v>
      </c>
      <c r="E84" s="36"/>
      <c r="F84" s="26"/>
      <c r="G84" s="26"/>
      <c r="H84" s="18"/>
      <c r="I84" s="37"/>
      <c r="J84" s="38"/>
      <c r="K84" s="38"/>
      <c r="L84" s="38"/>
      <c r="M84" s="24"/>
      <c r="N84" s="24">
        <v>408.66</v>
      </c>
      <c r="O84" s="24"/>
      <c r="P84" s="24"/>
      <c r="Q84" s="27" t="s">
        <v>490</v>
      </c>
      <c r="R84" s="23"/>
    </row>
    <row r="85" spans="1:18" ht="40.5" customHeight="1">
      <c r="A85" s="8"/>
      <c r="B85" s="35" t="s">
        <v>487</v>
      </c>
      <c r="C85" s="35" t="s">
        <v>357</v>
      </c>
      <c r="D85" s="23" t="s">
        <v>486</v>
      </c>
      <c r="E85" s="36"/>
      <c r="F85" s="26"/>
      <c r="G85" s="26"/>
      <c r="H85" s="18"/>
      <c r="I85" s="37"/>
      <c r="J85" s="38"/>
      <c r="K85" s="38"/>
      <c r="L85" s="38"/>
      <c r="M85" s="24"/>
      <c r="N85" s="24">
        <v>161.66999999999999</v>
      </c>
      <c r="O85" s="24"/>
      <c r="P85" s="24"/>
      <c r="Q85" s="27" t="s">
        <v>491</v>
      </c>
      <c r="R85" s="23"/>
    </row>
    <row r="86" spans="1:18" ht="40.5" customHeight="1">
      <c r="A86" s="8"/>
      <c r="B86" s="35" t="s">
        <v>493</v>
      </c>
      <c r="C86" s="35" t="s">
        <v>357</v>
      </c>
      <c r="D86" s="23" t="s">
        <v>486</v>
      </c>
      <c r="E86" s="36"/>
      <c r="F86" s="26"/>
      <c r="G86" s="26"/>
      <c r="H86" s="18"/>
      <c r="I86" s="37"/>
      <c r="J86" s="38"/>
      <c r="K86" s="38"/>
      <c r="L86" s="38"/>
      <c r="M86" s="24"/>
      <c r="N86" s="24">
        <v>31.1</v>
      </c>
      <c r="O86" s="24"/>
      <c r="P86" s="24"/>
      <c r="Q86" s="27" t="s">
        <v>492</v>
      </c>
      <c r="R86" s="23"/>
    </row>
    <row r="87" spans="1:18" ht="40.5" customHeight="1">
      <c r="A87" s="8"/>
      <c r="B87" s="35" t="s">
        <v>452</v>
      </c>
      <c r="C87" s="35" t="s">
        <v>357</v>
      </c>
      <c r="D87" s="23" t="s">
        <v>486</v>
      </c>
      <c r="E87" s="36"/>
      <c r="F87" s="26"/>
      <c r="G87" s="26"/>
      <c r="H87" s="18"/>
      <c r="I87" s="37"/>
      <c r="J87" s="38"/>
      <c r="K87" s="38"/>
      <c r="L87" s="38"/>
      <c r="M87" s="24"/>
      <c r="N87" s="24">
        <v>741.72</v>
      </c>
      <c r="O87" s="24"/>
      <c r="P87" s="24"/>
      <c r="Q87" s="27" t="s">
        <v>488</v>
      </c>
      <c r="R87" s="23"/>
    </row>
    <row r="88" spans="1:18" ht="40.5" customHeight="1">
      <c r="A88" s="8"/>
      <c r="B88" s="35" t="s">
        <v>371</v>
      </c>
      <c r="C88" s="35" t="s">
        <v>357</v>
      </c>
      <c r="D88" s="23" t="s">
        <v>486</v>
      </c>
      <c r="E88" s="36"/>
      <c r="F88" s="26"/>
      <c r="G88" s="26"/>
      <c r="H88" s="18"/>
      <c r="I88" s="37"/>
      <c r="J88" s="38"/>
      <c r="K88" s="38"/>
      <c r="L88" s="38"/>
      <c r="M88" s="24"/>
      <c r="N88" s="24">
        <v>252.66</v>
      </c>
      <c r="O88" s="24"/>
      <c r="P88" s="24"/>
      <c r="Q88" s="27" t="s">
        <v>489</v>
      </c>
      <c r="R88" s="23"/>
    </row>
    <row r="89" spans="1:18" ht="75">
      <c r="A89" s="8"/>
      <c r="B89" s="34" t="s">
        <v>126</v>
      </c>
      <c r="C89" s="35" t="s">
        <v>357</v>
      </c>
      <c r="D89" s="23" t="s">
        <v>127</v>
      </c>
      <c r="E89" s="36">
        <v>10202</v>
      </c>
      <c r="F89" s="26">
        <v>1577131368.0584838</v>
      </c>
      <c r="G89" s="26">
        <v>49288518.016074002</v>
      </c>
      <c r="H89" s="18">
        <v>1527842850.0424099</v>
      </c>
      <c r="I89" s="37">
        <f t="shared" ref="I89:I120" si="8">+J89+K89+L89</f>
        <v>338609940</v>
      </c>
      <c r="J89" s="38">
        <v>6802629</v>
      </c>
      <c r="K89" s="38">
        <v>10325343</v>
      </c>
      <c r="L89" s="38">
        <f>3250000+2875000+1375500+262073938+51907530</f>
        <v>321481968</v>
      </c>
      <c r="M89" s="24">
        <v>0.25629999999999997</v>
      </c>
      <c r="N89" s="24"/>
      <c r="O89" s="24">
        <v>1101.3699999999999</v>
      </c>
      <c r="P89" s="24" t="s">
        <v>128</v>
      </c>
      <c r="Q89" s="39" t="s">
        <v>478</v>
      </c>
      <c r="R89" s="23" t="s">
        <v>129</v>
      </c>
    </row>
    <row r="90" spans="1:18" ht="56.25">
      <c r="A90" s="8"/>
      <c r="B90" s="34" t="s">
        <v>130</v>
      </c>
      <c r="C90" s="35" t="s">
        <v>357</v>
      </c>
      <c r="D90" s="23" t="s">
        <v>131</v>
      </c>
      <c r="E90" s="36">
        <v>10180</v>
      </c>
      <c r="F90" s="26">
        <v>40230959.835901208</v>
      </c>
      <c r="G90" s="26">
        <v>4470106.6484334702</v>
      </c>
      <c r="H90" s="18">
        <v>35760853.187467739</v>
      </c>
      <c r="I90" s="37">
        <f t="shared" si="8"/>
        <v>7425648</v>
      </c>
      <c r="J90" s="38">
        <v>1698666</v>
      </c>
      <c r="K90" s="38">
        <v>1829062</v>
      </c>
      <c r="L90" s="38">
        <f>3051000+601920+245000</f>
        <v>3897920</v>
      </c>
      <c r="M90" s="24">
        <v>6.3980999999999996E-2</v>
      </c>
      <c r="N90" s="24"/>
      <c r="O90" s="24">
        <v>195.1</v>
      </c>
      <c r="P90" s="24" t="s">
        <v>132</v>
      </c>
      <c r="Q90" s="39" t="s">
        <v>133</v>
      </c>
      <c r="R90" s="23" t="s">
        <v>134</v>
      </c>
    </row>
    <row r="91" spans="1:18" ht="56.25">
      <c r="A91" s="8"/>
      <c r="B91" s="34" t="s">
        <v>135</v>
      </c>
      <c r="C91" s="35" t="s">
        <v>358</v>
      </c>
      <c r="D91" s="23" t="s">
        <v>136</v>
      </c>
      <c r="E91" s="36">
        <v>10907</v>
      </c>
      <c r="F91" s="26">
        <v>704377205.91176569</v>
      </c>
      <c r="G91" s="26">
        <v>16772525.8790842</v>
      </c>
      <c r="H91" s="18">
        <v>687604680.03268147</v>
      </c>
      <c r="I91" s="37">
        <f t="shared" si="8"/>
        <v>12652156</v>
      </c>
      <c r="J91" s="38">
        <v>3901625</v>
      </c>
      <c r="K91" s="38">
        <v>8750531</v>
      </c>
      <c r="L91" s="38">
        <v>0</v>
      </c>
      <c r="M91" s="24">
        <v>0.14699799999999999</v>
      </c>
      <c r="N91" s="24"/>
      <c r="O91" s="24">
        <v>933.39</v>
      </c>
      <c r="P91" s="24" t="s">
        <v>137</v>
      </c>
      <c r="Q91" s="39" t="s">
        <v>138</v>
      </c>
      <c r="R91" s="23" t="s">
        <v>139</v>
      </c>
    </row>
    <row r="92" spans="1:18" ht="56.25">
      <c r="A92" s="8"/>
      <c r="B92" s="34" t="s">
        <v>45</v>
      </c>
      <c r="C92" s="35" t="s">
        <v>358</v>
      </c>
      <c r="D92" s="23" t="s">
        <v>140</v>
      </c>
      <c r="E92" s="36">
        <v>10186</v>
      </c>
      <c r="F92" s="26">
        <v>977466839.39838254</v>
      </c>
      <c r="G92" s="26">
        <v>23138027.4199779</v>
      </c>
      <c r="H92" s="18">
        <v>954328811.97840464</v>
      </c>
      <c r="I92" s="37">
        <f t="shared" si="8"/>
        <v>16490941</v>
      </c>
      <c r="J92" s="20">
        <v>6802629</v>
      </c>
      <c r="K92" s="20">
        <v>9688312</v>
      </c>
      <c r="L92" s="20">
        <v>0</v>
      </c>
      <c r="M92" s="24">
        <v>0.25629999999999997</v>
      </c>
      <c r="N92" s="24"/>
      <c r="O92" s="24">
        <v>1033.42</v>
      </c>
      <c r="P92" s="24" t="s">
        <v>125</v>
      </c>
      <c r="Q92" s="39" t="s">
        <v>479</v>
      </c>
      <c r="R92" s="23" t="s">
        <v>227</v>
      </c>
    </row>
    <row r="93" spans="1:18" ht="75">
      <c r="A93" s="8"/>
      <c r="B93" s="34" t="s">
        <v>141</v>
      </c>
      <c r="C93" s="35" t="s">
        <v>358</v>
      </c>
      <c r="D93" s="23" t="s">
        <v>142</v>
      </c>
      <c r="E93" s="36">
        <v>46511</v>
      </c>
      <c r="F93" s="26">
        <v>1413347612.3810921</v>
      </c>
      <c r="G93" s="26">
        <v>157038623.59789899</v>
      </c>
      <c r="H93" s="18">
        <v>1256308988.7831929</v>
      </c>
      <c r="I93" s="37">
        <f t="shared" si="8"/>
        <v>829689241</v>
      </c>
      <c r="J93" s="38">
        <v>3465714</v>
      </c>
      <c r="K93" s="38">
        <v>10834593</v>
      </c>
      <c r="L93" s="38">
        <f>9828000+4119720+3832500+797608714</f>
        <v>815388934</v>
      </c>
      <c r="M93" s="24">
        <v>0.165519</v>
      </c>
      <c r="N93" s="24"/>
      <c r="O93" s="24">
        <v>1458.16</v>
      </c>
      <c r="P93" s="24" t="s">
        <v>143</v>
      </c>
      <c r="Q93" s="39" t="s">
        <v>144</v>
      </c>
      <c r="R93" s="23" t="s">
        <v>225</v>
      </c>
    </row>
    <row r="94" spans="1:18" ht="56.25">
      <c r="A94" s="8"/>
      <c r="B94" s="34" t="s">
        <v>145</v>
      </c>
      <c r="C94" s="35" t="s">
        <v>358</v>
      </c>
      <c r="D94" s="23" t="s">
        <v>146</v>
      </c>
      <c r="E94" s="36">
        <v>46654</v>
      </c>
      <c r="F94" s="26">
        <v>36899122.650993392</v>
      </c>
      <c r="G94" s="26">
        <v>636687.66762449604</v>
      </c>
      <c r="H94" s="18">
        <v>36262434.983368896</v>
      </c>
      <c r="I94" s="37">
        <f t="shared" si="8"/>
        <v>105275625</v>
      </c>
      <c r="J94" s="20">
        <v>40752075</v>
      </c>
      <c r="K94" s="20">
        <v>12907781</v>
      </c>
      <c r="L94" s="20">
        <f>15381000+36234769</f>
        <v>51615769</v>
      </c>
      <c r="M94" s="24">
        <v>1.5354000000000001</v>
      </c>
      <c r="N94" s="24"/>
      <c r="O94" s="24">
        <v>1376.83</v>
      </c>
      <c r="P94" s="24" t="s">
        <v>147</v>
      </c>
      <c r="Q94" s="39" t="s">
        <v>480</v>
      </c>
      <c r="R94" s="23" t="s">
        <v>148</v>
      </c>
    </row>
    <row r="95" spans="1:18" ht="56.25">
      <c r="A95" s="8"/>
      <c r="B95" s="35" t="s">
        <v>420</v>
      </c>
      <c r="C95" s="35" t="s">
        <v>358</v>
      </c>
      <c r="D95" s="23" t="s">
        <v>146</v>
      </c>
      <c r="E95" s="36"/>
      <c r="F95" s="26"/>
      <c r="G95" s="26"/>
      <c r="H95" s="18"/>
      <c r="I95" s="37"/>
      <c r="J95" s="20"/>
      <c r="K95" s="20"/>
      <c r="L95" s="20"/>
      <c r="M95" s="24"/>
      <c r="N95" s="24">
        <v>445.51</v>
      </c>
      <c r="O95" s="24"/>
      <c r="P95" s="24"/>
      <c r="Q95" s="23" t="s">
        <v>497</v>
      </c>
      <c r="R95" s="23"/>
    </row>
    <row r="96" spans="1:18" ht="56.25">
      <c r="A96" s="8"/>
      <c r="B96" s="35" t="s">
        <v>452</v>
      </c>
      <c r="C96" s="35" t="s">
        <v>358</v>
      </c>
      <c r="D96" s="23" t="s">
        <v>146</v>
      </c>
      <c r="E96" s="36"/>
      <c r="F96" s="26"/>
      <c r="G96" s="26"/>
      <c r="H96" s="18"/>
      <c r="I96" s="37"/>
      <c r="J96" s="20"/>
      <c r="K96" s="20"/>
      <c r="L96" s="20"/>
      <c r="M96" s="24"/>
      <c r="N96" s="24">
        <v>228.41</v>
      </c>
      <c r="O96" s="24"/>
      <c r="P96" s="24"/>
      <c r="Q96" s="23" t="s">
        <v>496</v>
      </c>
      <c r="R96" s="23"/>
    </row>
    <row r="97" spans="1:18" ht="56.25">
      <c r="A97" s="8"/>
      <c r="B97" s="35" t="s">
        <v>420</v>
      </c>
      <c r="C97" s="35" t="s">
        <v>358</v>
      </c>
      <c r="D97" s="23" t="s">
        <v>146</v>
      </c>
      <c r="E97" s="36"/>
      <c r="F97" s="26"/>
      <c r="G97" s="26"/>
      <c r="H97" s="18"/>
      <c r="I97" s="37"/>
      <c r="J97" s="20"/>
      <c r="K97" s="20"/>
      <c r="L97" s="20"/>
      <c r="M97" s="24"/>
      <c r="N97" s="24">
        <v>56.29</v>
      </c>
      <c r="O97" s="24"/>
      <c r="P97" s="24"/>
      <c r="Q97" s="23" t="s">
        <v>498</v>
      </c>
      <c r="R97" s="23"/>
    </row>
    <row r="98" spans="1:18" ht="56.25">
      <c r="A98" s="8"/>
      <c r="B98" s="35" t="s">
        <v>494</v>
      </c>
      <c r="C98" s="35" t="s">
        <v>358</v>
      </c>
      <c r="D98" s="23" t="s">
        <v>146</v>
      </c>
      <c r="E98" s="36"/>
      <c r="F98" s="26"/>
      <c r="G98" s="26"/>
      <c r="H98" s="18"/>
      <c r="I98" s="37"/>
      <c r="J98" s="20"/>
      <c r="K98" s="20"/>
      <c r="L98" s="20"/>
      <c r="M98" s="24"/>
      <c r="N98" s="24">
        <v>32.21</v>
      </c>
      <c r="O98" s="24"/>
      <c r="P98" s="24"/>
      <c r="Q98" s="23" t="s">
        <v>499</v>
      </c>
      <c r="R98" s="23"/>
    </row>
    <row r="99" spans="1:18" ht="56.25">
      <c r="A99" s="8"/>
      <c r="B99" s="35" t="s">
        <v>370</v>
      </c>
      <c r="C99" s="35" t="s">
        <v>358</v>
      </c>
      <c r="D99" s="23" t="s">
        <v>146</v>
      </c>
      <c r="E99" s="36"/>
      <c r="F99" s="26"/>
      <c r="G99" s="26"/>
      <c r="H99" s="18"/>
      <c r="I99" s="37"/>
      <c r="J99" s="20"/>
      <c r="K99" s="20"/>
      <c r="L99" s="20"/>
      <c r="M99" s="24"/>
      <c r="N99" s="24">
        <v>24.96</v>
      </c>
      <c r="O99" s="24"/>
      <c r="P99" s="24"/>
      <c r="Q99" s="23" t="s">
        <v>500</v>
      </c>
      <c r="R99" s="23"/>
    </row>
    <row r="100" spans="1:18" ht="56.25">
      <c r="A100" s="8"/>
      <c r="B100" s="35" t="s">
        <v>495</v>
      </c>
      <c r="C100" s="35" t="s">
        <v>358</v>
      </c>
      <c r="D100" s="23" t="s">
        <v>146</v>
      </c>
      <c r="E100" s="36"/>
      <c r="F100" s="26"/>
      <c r="G100" s="26"/>
      <c r="H100" s="18"/>
      <c r="I100" s="37"/>
      <c r="J100" s="20"/>
      <c r="K100" s="20"/>
      <c r="L100" s="20"/>
      <c r="M100" s="24"/>
      <c r="N100" s="24">
        <v>16.63</v>
      </c>
      <c r="O100" s="24"/>
      <c r="P100" s="24"/>
      <c r="Q100" s="23" t="s">
        <v>501</v>
      </c>
      <c r="R100" s="23"/>
    </row>
    <row r="101" spans="1:18" ht="56.25">
      <c r="A101" s="8"/>
      <c r="B101" s="35" t="s">
        <v>368</v>
      </c>
      <c r="C101" s="35" t="s">
        <v>358</v>
      </c>
      <c r="D101" s="23" t="s">
        <v>146</v>
      </c>
      <c r="E101" s="36"/>
      <c r="F101" s="26"/>
      <c r="G101" s="26"/>
      <c r="H101" s="18"/>
      <c r="I101" s="37"/>
      <c r="J101" s="20"/>
      <c r="K101" s="20"/>
      <c r="L101" s="20"/>
      <c r="M101" s="24"/>
      <c r="N101" s="24">
        <v>572.83000000000004</v>
      </c>
      <c r="O101" s="24"/>
      <c r="P101" s="24"/>
      <c r="Q101" s="23" t="s">
        <v>502</v>
      </c>
      <c r="R101" s="23"/>
    </row>
    <row r="102" spans="1:18" ht="56.25">
      <c r="A102" s="8"/>
      <c r="B102" s="34" t="s">
        <v>149</v>
      </c>
      <c r="C102" s="35" t="s">
        <v>358</v>
      </c>
      <c r="D102" s="23" t="s">
        <v>150</v>
      </c>
      <c r="E102" s="24">
        <v>46775</v>
      </c>
      <c r="F102" s="26">
        <v>26477324.784758382</v>
      </c>
      <c r="G102" s="26">
        <v>451044.39520698698</v>
      </c>
      <c r="H102" s="18">
        <v>26026280.389551394</v>
      </c>
      <c r="I102" s="37">
        <f t="shared" si="8"/>
        <v>12789713</v>
      </c>
      <c r="J102" s="20">
        <v>12546245</v>
      </c>
      <c r="K102" s="20">
        <v>243468</v>
      </c>
      <c r="L102" s="20">
        <v>0</v>
      </c>
      <c r="M102" s="24">
        <v>0.47268700000000002</v>
      </c>
      <c r="N102" s="24"/>
      <c r="O102" s="24">
        <v>25.97</v>
      </c>
      <c r="P102" s="24" t="s">
        <v>151</v>
      </c>
      <c r="Q102" s="39" t="s">
        <v>152</v>
      </c>
      <c r="R102" s="23" t="s">
        <v>227</v>
      </c>
    </row>
    <row r="103" spans="1:18" ht="56.25">
      <c r="A103" s="8"/>
      <c r="B103" s="34" t="s">
        <v>153</v>
      </c>
      <c r="C103" s="35" t="s">
        <v>358</v>
      </c>
      <c r="D103" s="23" t="s">
        <v>154</v>
      </c>
      <c r="E103" s="36">
        <v>10758</v>
      </c>
      <c r="F103" s="26">
        <v>48814570.385493882</v>
      </c>
      <c r="G103" s="26">
        <v>4360095.8203341998</v>
      </c>
      <c r="H103" s="18">
        <v>44454474.565159678</v>
      </c>
      <c r="I103" s="37">
        <f t="shared" si="8"/>
        <v>182456886</v>
      </c>
      <c r="J103" s="20">
        <v>28728000</v>
      </c>
      <c r="K103" s="20">
        <v>24239256</v>
      </c>
      <c r="L103" s="20">
        <f>23366250+14427600+2378250+63929996+25387534</f>
        <v>129489630</v>
      </c>
      <c r="M103" s="24">
        <v>2.2799999999999998</v>
      </c>
      <c r="N103" s="24"/>
      <c r="O103" s="24">
        <v>3878.1000000000004</v>
      </c>
      <c r="P103" s="24" t="s">
        <v>155</v>
      </c>
      <c r="Q103" s="39" t="s">
        <v>156</v>
      </c>
      <c r="R103" s="23" t="s">
        <v>157</v>
      </c>
    </row>
    <row r="104" spans="1:18" ht="37.5">
      <c r="A104" s="8"/>
      <c r="B104" s="34" t="s">
        <v>158</v>
      </c>
      <c r="C104" s="35" t="s">
        <v>358</v>
      </c>
      <c r="D104" s="23" t="s">
        <v>503</v>
      </c>
      <c r="E104" s="40" t="s">
        <v>226</v>
      </c>
      <c r="F104" s="26">
        <v>119189601.49577883</v>
      </c>
      <c r="G104" s="26">
        <v>4415101.2343838401</v>
      </c>
      <c r="H104" s="18">
        <v>114774500.26139499</v>
      </c>
      <c r="I104" s="37">
        <f t="shared" si="8"/>
        <v>87033362</v>
      </c>
      <c r="J104" s="41">
        <v>6330915</v>
      </c>
      <c r="K104" s="41">
        <v>9275105</v>
      </c>
      <c r="L104" s="41">
        <f>9884250+7539180+1985000+52018912</f>
        <v>71427342</v>
      </c>
      <c r="M104" s="24">
        <v>0.45619999999999999</v>
      </c>
      <c r="N104" s="24"/>
      <c r="O104" s="24">
        <v>1339.28</v>
      </c>
      <c r="P104" s="24" t="s">
        <v>151</v>
      </c>
      <c r="Q104" s="39" t="s">
        <v>159</v>
      </c>
      <c r="R104" s="23" t="s">
        <v>160</v>
      </c>
    </row>
    <row r="105" spans="1:18" ht="93.75">
      <c r="A105" s="8"/>
      <c r="B105" s="34" t="s">
        <v>20</v>
      </c>
      <c r="C105" s="35" t="s">
        <v>358</v>
      </c>
      <c r="D105" s="23" t="s">
        <v>161</v>
      </c>
      <c r="E105" s="36">
        <v>46464</v>
      </c>
      <c r="F105" s="26">
        <v>148399106.56450352</v>
      </c>
      <c r="G105" s="26">
        <v>16488789.6182782</v>
      </c>
      <c r="H105" s="18">
        <v>131910316.94622535</v>
      </c>
      <c r="I105" s="37">
        <f t="shared" si="8"/>
        <v>28921822</v>
      </c>
      <c r="J105" s="20">
        <v>4358448</v>
      </c>
      <c r="K105" s="20">
        <v>2811437</v>
      </c>
      <c r="L105" s="20">
        <f>2837250+735240+18179447</f>
        <v>21751937</v>
      </c>
      <c r="M105" s="24">
        <v>0.41420000000000001</v>
      </c>
      <c r="N105" s="24"/>
      <c r="O105" s="24">
        <v>449.83</v>
      </c>
      <c r="P105" s="24" t="s">
        <v>162</v>
      </c>
      <c r="Q105" s="39" t="s">
        <v>163</v>
      </c>
      <c r="R105" s="23" t="s">
        <v>164</v>
      </c>
    </row>
    <row r="106" spans="1:18" ht="93.75">
      <c r="A106" s="98"/>
      <c r="B106" s="34" t="s">
        <v>4</v>
      </c>
      <c r="C106" s="35" t="s">
        <v>358</v>
      </c>
      <c r="D106" s="23" t="s">
        <v>165</v>
      </c>
      <c r="E106" s="36">
        <v>46466</v>
      </c>
      <c r="F106" s="26">
        <v>216655584.63785535</v>
      </c>
      <c r="G106" s="26">
        <v>14443046.5940823</v>
      </c>
      <c r="H106" s="73">
        <v>202212538.04377308</v>
      </c>
      <c r="I106" s="37">
        <f t="shared" si="8"/>
        <v>38519001</v>
      </c>
      <c r="J106" s="38">
        <v>10608854</v>
      </c>
      <c r="K106" s="38">
        <v>4370750</v>
      </c>
      <c r="L106" s="38">
        <f>5359950+18179447</f>
        <v>23539397</v>
      </c>
      <c r="M106" s="24">
        <v>1.0082</v>
      </c>
      <c r="N106" s="24"/>
      <c r="O106" s="24">
        <v>699.32</v>
      </c>
      <c r="P106" s="24" t="s">
        <v>162</v>
      </c>
      <c r="Q106" s="39" t="s">
        <v>166</v>
      </c>
      <c r="R106" s="23" t="s">
        <v>167</v>
      </c>
    </row>
    <row r="107" spans="1:18" ht="93.75">
      <c r="A107" s="98"/>
      <c r="B107" s="34" t="s">
        <v>168</v>
      </c>
      <c r="C107" s="35" t="s">
        <v>358</v>
      </c>
      <c r="D107" s="23" t="s">
        <v>169</v>
      </c>
      <c r="E107" s="36">
        <v>46467</v>
      </c>
      <c r="F107" s="26">
        <v>150626825.83351362</v>
      </c>
      <c r="G107" s="26">
        <v>16736313.981501499</v>
      </c>
      <c r="H107" s="73">
        <v>133890511.8520121</v>
      </c>
      <c r="I107" s="37">
        <f t="shared" si="8"/>
        <v>24301777</v>
      </c>
      <c r="J107" s="20">
        <v>742893</v>
      </c>
      <c r="K107" s="20">
        <v>2905437</v>
      </c>
      <c r="L107" s="20">
        <f>2250000+224000+18179447</f>
        <v>20653447</v>
      </c>
      <c r="M107" s="24">
        <v>7.0599999999999996E-2</v>
      </c>
      <c r="N107" s="24"/>
      <c r="O107" s="24">
        <v>464.87</v>
      </c>
      <c r="P107" s="24" t="s">
        <v>162</v>
      </c>
      <c r="Q107" s="39" t="s">
        <v>170</v>
      </c>
      <c r="R107" s="23" t="s">
        <v>171</v>
      </c>
    </row>
    <row r="108" spans="1:18" ht="93.75">
      <c r="A108" s="98"/>
      <c r="B108" s="34" t="s">
        <v>172</v>
      </c>
      <c r="C108" s="35" t="s">
        <v>358</v>
      </c>
      <c r="D108" s="23" t="s">
        <v>173</v>
      </c>
      <c r="E108" s="36">
        <v>46468</v>
      </c>
      <c r="F108" s="26">
        <v>69026294.090883821</v>
      </c>
      <c r="G108" s="26">
        <v>7669588.2323204298</v>
      </c>
      <c r="H108" s="73">
        <v>61356705.858563393</v>
      </c>
      <c r="I108" s="37">
        <f t="shared" si="8"/>
        <v>47586402</v>
      </c>
      <c r="J108" s="20">
        <v>4003359</v>
      </c>
      <c r="K108" s="20">
        <v>7902255</v>
      </c>
      <c r="L108" s="20">
        <f>2205000+220180+33255608</f>
        <v>35680788</v>
      </c>
      <c r="M108" s="24">
        <v>0.46500000000000002</v>
      </c>
      <c r="N108" s="24"/>
      <c r="O108" s="24">
        <v>769.86</v>
      </c>
      <c r="P108" s="24" t="s">
        <v>162</v>
      </c>
      <c r="Q108" s="39" t="s">
        <v>174</v>
      </c>
      <c r="R108" s="23" t="s">
        <v>175</v>
      </c>
    </row>
    <row r="109" spans="1:18" ht="93.75">
      <c r="A109" s="98"/>
      <c r="B109" s="35" t="s">
        <v>504</v>
      </c>
      <c r="C109" s="35" t="s">
        <v>358</v>
      </c>
      <c r="D109" s="23" t="s">
        <v>173</v>
      </c>
      <c r="E109" s="36"/>
      <c r="F109" s="26"/>
      <c r="G109" s="26"/>
      <c r="H109" s="73"/>
      <c r="I109" s="37"/>
      <c r="J109" s="20"/>
      <c r="K109" s="20"/>
      <c r="L109" s="20"/>
      <c r="M109" s="104"/>
      <c r="N109" s="104">
        <v>282.89999999999998</v>
      </c>
      <c r="O109" s="24"/>
      <c r="P109" s="24"/>
      <c r="Q109" s="23" t="s">
        <v>508</v>
      </c>
      <c r="R109" s="23"/>
    </row>
    <row r="110" spans="1:18" ht="93.75">
      <c r="A110" s="98"/>
      <c r="B110" s="35" t="s">
        <v>505</v>
      </c>
      <c r="C110" s="35" t="s">
        <v>358</v>
      </c>
      <c r="D110" s="23" t="s">
        <v>173</v>
      </c>
      <c r="E110" s="36"/>
      <c r="F110" s="26"/>
      <c r="G110" s="26"/>
      <c r="H110" s="73"/>
      <c r="I110" s="37"/>
      <c r="J110" s="20"/>
      <c r="K110" s="20"/>
      <c r="L110" s="20"/>
      <c r="M110" s="104"/>
      <c r="N110" s="104">
        <v>7.41</v>
      </c>
      <c r="O110" s="24"/>
      <c r="P110" s="24"/>
      <c r="Q110" s="23" t="s">
        <v>509</v>
      </c>
      <c r="R110" s="23"/>
    </row>
    <row r="111" spans="1:18" ht="93.75">
      <c r="A111" s="98"/>
      <c r="B111" s="35" t="s">
        <v>423</v>
      </c>
      <c r="C111" s="35" t="s">
        <v>358</v>
      </c>
      <c r="D111" s="23" t="s">
        <v>173</v>
      </c>
      <c r="E111" s="36"/>
      <c r="F111" s="26"/>
      <c r="G111" s="26"/>
      <c r="H111" s="73"/>
      <c r="I111" s="37"/>
      <c r="J111" s="20"/>
      <c r="K111" s="20"/>
      <c r="L111" s="20"/>
      <c r="M111" s="104"/>
      <c r="N111" s="104">
        <v>11.46</v>
      </c>
      <c r="O111" s="24"/>
      <c r="P111" s="24"/>
      <c r="Q111" s="23" t="s">
        <v>510</v>
      </c>
      <c r="R111" s="23"/>
    </row>
    <row r="112" spans="1:18" ht="93.75">
      <c r="A112" s="98"/>
      <c r="B112" s="35" t="s">
        <v>422</v>
      </c>
      <c r="C112" s="35" t="s">
        <v>358</v>
      </c>
      <c r="D112" s="23" t="s">
        <v>173</v>
      </c>
      <c r="E112" s="36"/>
      <c r="F112" s="26"/>
      <c r="G112" s="26"/>
      <c r="H112" s="73"/>
      <c r="I112" s="37"/>
      <c r="J112" s="20"/>
      <c r="K112" s="20"/>
      <c r="L112" s="20"/>
      <c r="M112" s="104"/>
      <c r="N112" s="104">
        <v>10.59</v>
      </c>
      <c r="O112" s="24"/>
      <c r="P112" s="24"/>
      <c r="Q112" s="23" t="s">
        <v>511</v>
      </c>
      <c r="R112" s="23"/>
    </row>
    <row r="113" spans="1:18" ht="93.75">
      <c r="A113" s="98"/>
      <c r="B113" s="35" t="s">
        <v>506</v>
      </c>
      <c r="C113" s="35" t="s">
        <v>358</v>
      </c>
      <c r="D113" s="23" t="s">
        <v>173</v>
      </c>
      <c r="E113" s="36"/>
      <c r="F113" s="26"/>
      <c r="G113" s="26"/>
      <c r="H113" s="73"/>
      <c r="I113" s="37"/>
      <c r="J113" s="20"/>
      <c r="K113" s="20"/>
      <c r="L113" s="20"/>
      <c r="M113" s="104"/>
      <c r="N113" s="104">
        <v>153.75</v>
      </c>
      <c r="O113" s="24"/>
      <c r="P113" s="24"/>
      <c r="Q113" s="23" t="s">
        <v>512</v>
      </c>
      <c r="R113" s="23"/>
    </row>
    <row r="114" spans="1:18" ht="93.75">
      <c r="A114" s="98"/>
      <c r="B114" s="35" t="s">
        <v>507</v>
      </c>
      <c r="C114" s="35" t="s">
        <v>358</v>
      </c>
      <c r="D114" s="23" t="s">
        <v>173</v>
      </c>
      <c r="E114" s="36"/>
      <c r="F114" s="26"/>
      <c r="G114" s="26"/>
      <c r="H114" s="73"/>
      <c r="I114" s="37"/>
      <c r="J114" s="20"/>
      <c r="K114" s="20"/>
      <c r="L114" s="20"/>
      <c r="M114" s="104"/>
      <c r="N114" s="104">
        <v>303.75</v>
      </c>
      <c r="O114" s="24"/>
      <c r="P114" s="24"/>
      <c r="Q114" s="23" t="s">
        <v>513</v>
      </c>
      <c r="R114" s="23"/>
    </row>
    <row r="115" spans="1:18" ht="37.5">
      <c r="A115" s="8"/>
      <c r="B115" s="28" t="s">
        <v>54</v>
      </c>
      <c r="C115" s="29" t="s">
        <v>246</v>
      </c>
      <c r="D115" s="27" t="s">
        <v>55</v>
      </c>
      <c r="E115" s="42">
        <v>46700</v>
      </c>
      <c r="F115" s="43">
        <v>2258364080.3080659</v>
      </c>
      <c r="G115" s="43">
        <v>53144397.540953301</v>
      </c>
      <c r="H115" s="18">
        <v>2205219682.7671127</v>
      </c>
      <c r="I115" s="20">
        <f t="shared" si="8"/>
        <v>82060301.605619207</v>
      </c>
      <c r="J115" s="44">
        <v>2635466.6056192112</v>
      </c>
      <c r="K115" s="45">
        <v>6377411</v>
      </c>
      <c r="L115" s="44">
        <v>73047424</v>
      </c>
      <c r="M115" s="46">
        <v>9.25</v>
      </c>
      <c r="N115" s="46"/>
      <c r="O115" s="29">
        <v>2611.1999999999998</v>
      </c>
      <c r="P115" s="29">
        <v>2020</v>
      </c>
      <c r="Q115" s="32" t="s">
        <v>56</v>
      </c>
      <c r="R115" s="27" t="s">
        <v>57</v>
      </c>
    </row>
    <row r="116" spans="1:18" ht="37.5">
      <c r="A116" s="8"/>
      <c r="B116" s="28" t="s">
        <v>60</v>
      </c>
      <c r="C116" s="29" t="s">
        <v>246</v>
      </c>
      <c r="D116" s="27" t="s">
        <v>59</v>
      </c>
      <c r="E116" s="42">
        <v>10140</v>
      </c>
      <c r="F116" s="43">
        <v>16838990.754394162</v>
      </c>
      <c r="G116" s="43">
        <v>902088.79041397304</v>
      </c>
      <c r="H116" s="18">
        <v>15936901.963980189</v>
      </c>
      <c r="I116" s="20">
        <f t="shared" si="8"/>
        <v>15567228.125</v>
      </c>
      <c r="J116" s="44">
        <v>77020.125</v>
      </c>
      <c r="K116" s="45">
        <v>234000</v>
      </c>
      <c r="L116" s="44">
        <v>15256208</v>
      </c>
      <c r="M116" s="29">
        <v>7.4000000000000003E-3</v>
      </c>
      <c r="N116" s="29"/>
      <c r="O116" s="29">
        <v>74.88</v>
      </c>
      <c r="P116" s="29">
        <v>1980</v>
      </c>
      <c r="Q116" s="32" t="s">
        <v>61</v>
      </c>
      <c r="R116" s="27" t="s">
        <v>58</v>
      </c>
    </row>
    <row r="117" spans="1:18" ht="37.5">
      <c r="A117" s="8"/>
      <c r="B117" s="28" t="s">
        <v>62</v>
      </c>
      <c r="C117" s="29" t="s">
        <v>246</v>
      </c>
      <c r="D117" s="27" t="s">
        <v>59</v>
      </c>
      <c r="E117" s="42">
        <v>10156</v>
      </c>
      <c r="F117" s="43">
        <v>27695440.574167982</v>
      </c>
      <c r="G117" s="43">
        <v>599559.01314099401</v>
      </c>
      <c r="H117" s="18">
        <v>27095881.561026987</v>
      </c>
      <c r="I117" s="20">
        <f t="shared" si="8"/>
        <v>15412411.875</v>
      </c>
      <c r="J117" s="44">
        <v>56203.875000000007</v>
      </c>
      <c r="K117" s="45">
        <v>100000</v>
      </c>
      <c r="L117" s="44">
        <v>15256208</v>
      </c>
      <c r="M117" s="29">
        <v>5.4000000000000003E-3</v>
      </c>
      <c r="N117" s="29"/>
      <c r="O117" s="29">
        <v>32</v>
      </c>
      <c r="P117" s="29">
        <v>2008</v>
      </c>
      <c r="Q117" s="32" t="s">
        <v>63</v>
      </c>
      <c r="R117" s="27" t="s">
        <v>58</v>
      </c>
    </row>
    <row r="118" spans="1:18" ht="37.5">
      <c r="A118" s="8"/>
      <c r="B118" s="28" t="s">
        <v>64</v>
      </c>
      <c r="C118" s="29" t="s">
        <v>246</v>
      </c>
      <c r="D118" s="27" t="s">
        <v>59</v>
      </c>
      <c r="E118" s="42">
        <v>10267</v>
      </c>
      <c r="F118" s="43">
        <v>10198967.583145242</v>
      </c>
      <c r="G118" s="43">
        <v>584432.52427734504</v>
      </c>
      <c r="H118" s="18">
        <v>9614535.058867896</v>
      </c>
      <c r="I118" s="20">
        <f t="shared" si="8"/>
        <v>24679814.25</v>
      </c>
      <c r="J118" s="44">
        <v>6140793.75</v>
      </c>
      <c r="K118" s="45">
        <v>3282812.5</v>
      </c>
      <c r="L118" s="44">
        <v>15256208</v>
      </c>
      <c r="M118" s="29">
        <v>0.59</v>
      </c>
      <c r="N118" s="29"/>
      <c r="O118" s="29">
        <v>1050.5</v>
      </c>
      <c r="P118" s="29">
        <v>1979</v>
      </c>
      <c r="Q118" s="32" t="s">
        <v>65</v>
      </c>
      <c r="R118" s="27" t="s">
        <v>58</v>
      </c>
    </row>
    <row r="119" spans="1:18" ht="37.5">
      <c r="A119" s="98"/>
      <c r="B119" s="28" t="s">
        <v>66</v>
      </c>
      <c r="C119" s="29" t="s">
        <v>246</v>
      </c>
      <c r="D119" s="27" t="s">
        <v>59</v>
      </c>
      <c r="E119" s="42">
        <v>10139</v>
      </c>
      <c r="F119" s="43">
        <v>88548099.558469608</v>
      </c>
      <c r="G119" s="43">
        <v>5085250.5288885301</v>
      </c>
      <c r="H119" s="73">
        <v>83462849.029581085</v>
      </c>
      <c r="I119" s="20">
        <f t="shared" si="8"/>
        <v>16366623</v>
      </c>
      <c r="J119" s="44">
        <v>395508.75</v>
      </c>
      <c r="K119" s="45">
        <v>714906.25</v>
      </c>
      <c r="L119" s="44">
        <v>15256208</v>
      </c>
      <c r="M119" s="29">
        <v>2.2800000000000001E-2</v>
      </c>
      <c r="N119" s="29"/>
      <c r="O119" s="29">
        <v>228.77</v>
      </c>
      <c r="P119" s="29">
        <v>1979</v>
      </c>
      <c r="Q119" s="32" t="s">
        <v>67</v>
      </c>
      <c r="R119" s="27" t="s">
        <v>58</v>
      </c>
    </row>
    <row r="120" spans="1:18" ht="37.5">
      <c r="A120" s="8"/>
      <c r="B120" s="28" t="s">
        <v>68</v>
      </c>
      <c r="C120" s="29" t="s">
        <v>246</v>
      </c>
      <c r="D120" s="27" t="s">
        <v>59</v>
      </c>
      <c r="E120" s="42">
        <v>10091</v>
      </c>
      <c r="F120" s="43">
        <v>179225553.69616583</v>
      </c>
      <c r="G120" s="43">
        <v>6180775.0253770398</v>
      </c>
      <c r="H120" s="18">
        <v>173044778.67078879</v>
      </c>
      <c r="I120" s="20">
        <f t="shared" si="8"/>
        <v>71481684.875</v>
      </c>
      <c r="J120" s="44">
        <v>176938.12500000003</v>
      </c>
      <c r="K120" s="45">
        <v>543968.75</v>
      </c>
      <c r="L120" s="44">
        <v>70760778</v>
      </c>
      <c r="M120" s="29">
        <v>1.7000000000000001E-2</v>
      </c>
      <c r="N120" s="29"/>
      <c r="O120" s="29">
        <v>174.07</v>
      </c>
      <c r="P120" s="29">
        <v>2005</v>
      </c>
      <c r="Q120" s="32" t="s">
        <v>69</v>
      </c>
      <c r="R120" s="27" t="s">
        <v>58</v>
      </c>
    </row>
    <row r="121" spans="1:18" ht="37.5">
      <c r="A121" s="8"/>
      <c r="B121" s="10" t="s">
        <v>240</v>
      </c>
      <c r="C121" s="29" t="s">
        <v>246</v>
      </c>
      <c r="D121" s="2" t="s">
        <v>241</v>
      </c>
      <c r="E121" s="42"/>
      <c r="F121" s="43"/>
      <c r="G121" s="43"/>
      <c r="H121" s="18"/>
      <c r="I121" s="20"/>
      <c r="J121" s="44"/>
      <c r="K121" s="45"/>
      <c r="L121" s="44"/>
      <c r="M121" s="6">
        <v>0.56000000000000005</v>
      </c>
      <c r="N121" s="6"/>
      <c r="O121" s="7">
        <v>2090.6</v>
      </c>
      <c r="P121" s="6"/>
      <c r="Q121" s="16" t="s">
        <v>310</v>
      </c>
      <c r="R121" s="27" t="s">
        <v>58</v>
      </c>
    </row>
    <row r="122" spans="1:18" ht="37.5">
      <c r="A122" s="8"/>
      <c r="B122" s="10" t="s">
        <v>515</v>
      </c>
      <c r="C122" s="29" t="s">
        <v>514</v>
      </c>
      <c r="D122" s="27" t="s">
        <v>71</v>
      </c>
      <c r="E122" s="42"/>
      <c r="F122" s="43"/>
      <c r="G122" s="43"/>
      <c r="H122" s="18"/>
      <c r="I122" s="20"/>
      <c r="J122" s="44"/>
      <c r="K122" s="45"/>
      <c r="L122" s="44"/>
      <c r="M122" s="6">
        <v>10</v>
      </c>
      <c r="N122" s="6"/>
      <c r="O122" s="7">
        <v>3438.55</v>
      </c>
      <c r="P122" s="6"/>
      <c r="Q122" s="32" t="s">
        <v>219</v>
      </c>
      <c r="R122" s="27"/>
    </row>
    <row r="123" spans="1:18" ht="37.5">
      <c r="A123" s="8"/>
      <c r="B123" s="29" t="s">
        <v>242</v>
      </c>
      <c r="C123" s="29" t="s">
        <v>514</v>
      </c>
      <c r="D123" s="27" t="s">
        <v>71</v>
      </c>
      <c r="E123" s="47" t="s">
        <v>218</v>
      </c>
      <c r="F123" s="43">
        <v>383456633.8778283</v>
      </c>
      <c r="G123" s="43">
        <v>6669406.4535179399</v>
      </c>
      <c r="H123" s="18">
        <v>376787227.42431039</v>
      </c>
      <c r="I123" s="33">
        <f t="shared" ref="I123:I134" si="9">J123+K123+L123</f>
        <v>54239731.819584921</v>
      </c>
      <c r="J123" s="44">
        <v>22789499.445935819</v>
      </c>
      <c r="K123" s="44">
        <v>3475208.1529129092</v>
      </c>
      <c r="L123" s="44">
        <v>27975024.220736194</v>
      </c>
      <c r="M123" s="69"/>
      <c r="N123" s="29">
        <v>0.80200000000000005</v>
      </c>
      <c r="O123" s="29"/>
      <c r="P123" s="29">
        <v>2019</v>
      </c>
      <c r="Q123" s="27" t="s">
        <v>520</v>
      </c>
      <c r="R123" s="27" t="s">
        <v>72</v>
      </c>
    </row>
    <row r="124" spans="1:18" ht="37.5">
      <c r="A124" s="8"/>
      <c r="B124" s="29" t="s">
        <v>244</v>
      </c>
      <c r="C124" s="29" t="s">
        <v>514</v>
      </c>
      <c r="D124" s="27" t="s">
        <v>71</v>
      </c>
      <c r="E124" s="47" t="s">
        <v>220</v>
      </c>
      <c r="F124" s="43">
        <v>329456452.24101245</v>
      </c>
      <c r="G124" s="43">
        <v>5730189.0086204698</v>
      </c>
      <c r="H124" s="18">
        <v>323726263.23239201</v>
      </c>
      <c r="I124" s="33">
        <f t="shared" si="9"/>
        <v>25529732.57919772</v>
      </c>
      <c r="J124" s="44">
        <v>10120544.995419582</v>
      </c>
      <c r="K124" s="44">
        <v>2985812.8604511525</v>
      </c>
      <c r="L124" s="44">
        <v>12423374.723326987</v>
      </c>
      <c r="M124" s="69"/>
      <c r="N124" s="29">
        <v>481</v>
      </c>
      <c r="O124" s="29"/>
      <c r="P124" s="29">
        <v>2019</v>
      </c>
      <c r="Q124" s="27" t="s">
        <v>520</v>
      </c>
      <c r="R124" s="27" t="s">
        <v>73</v>
      </c>
    </row>
    <row r="125" spans="1:18" ht="37.5">
      <c r="A125" s="8"/>
      <c r="B125" s="29" t="s">
        <v>516</v>
      </c>
      <c r="C125" s="29" t="s">
        <v>514</v>
      </c>
      <c r="D125" s="27" t="s">
        <v>71</v>
      </c>
      <c r="E125" s="47" t="s">
        <v>221</v>
      </c>
      <c r="F125" s="43">
        <v>329456452.24101245</v>
      </c>
      <c r="G125" s="43">
        <v>5730189.0086204698</v>
      </c>
      <c r="H125" s="18">
        <v>323726263.23239201</v>
      </c>
      <c r="I125" s="33">
        <f t="shared" si="9"/>
        <v>25529732.57919772</v>
      </c>
      <c r="J125" s="44">
        <v>10120544.995419582</v>
      </c>
      <c r="K125" s="44">
        <v>2985812.8604511525</v>
      </c>
      <c r="L125" s="44">
        <v>12423374.723326987</v>
      </c>
      <c r="M125" s="69"/>
      <c r="N125" s="29" t="s">
        <v>517</v>
      </c>
      <c r="O125" s="29"/>
      <c r="P125" s="29">
        <v>2019</v>
      </c>
      <c r="Q125" s="27" t="s">
        <v>520</v>
      </c>
      <c r="R125" s="27" t="s">
        <v>73</v>
      </c>
    </row>
    <row r="126" spans="1:18" ht="37.5">
      <c r="A126" s="8"/>
      <c r="B126" s="29" t="s">
        <v>518</v>
      </c>
      <c r="C126" s="29" t="s">
        <v>514</v>
      </c>
      <c r="D126" s="27" t="s">
        <v>71</v>
      </c>
      <c r="E126" s="47" t="s">
        <v>222</v>
      </c>
      <c r="F126" s="43">
        <v>1241496403.5062523</v>
      </c>
      <c r="G126" s="43">
        <v>29215208.915561501</v>
      </c>
      <c r="H126" s="18">
        <v>1212281194.5906909</v>
      </c>
      <c r="I126" s="33">
        <f t="shared" si="9"/>
        <v>47743044.009406067</v>
      </c>
      <c r="J126" s="44">
        <v>16413556.09882142</v>
      </c>
      <c r="K126" s="44">
        <v>11181189.765544454</v>
      </c>
      <c r="L126" s="44">
        <v>20148298.145040192</v>
      </c>
      <c r="M126" s="69"/>
      <c r="N126" s="29">
        <v>360</v>
      </c>
      <c r="O126" s="29"/>
      <c r="P126" s="29">
        <v>2019</v>
      </c>
      <c r="Q126" s="27" t="s">
        <v>520</v>
      </c>
      <c r="R126" s="27" t="s">
        <v>74</v>
      </c>
    </row>
    <row r="127" spans="1:18" ht="56.25">
      <c r="A127" s="8"/>
      <c r="B127" s="29" t="s">
        <v>518</v>
      </c>
      <c r="C127" s="29" t="s">
        <v>514</v>
      </c>
      <c r="D127" s="27" t="s">
        <v>71</v>
      </c>
      <c r="E127" s="47" t="s">
        <v>223</v>
      </c>
      <c r="F127" s="43">
        <v>247072573.37488934</v>
      </c>
      <c r="G127" s="43">
        <v>4297297.9726275401</v>
      </c>
      <c r="H127" s="18">
        <v>242775275.40226179</v>
      </c>
      <c r="I127" s="33">
        <f t="shared" si="9"/>
        <v>26790135.304604732</v>
      </c>
      <c r="J127" s="44">
        <v>11021554.626261795</v>
      </c>
      <c r="K127" s="44">
        <v>2239180.5108974925</v>
      </c>
      <c r="L127" s="44">
        <v>13529400.167445445</v>
      </c>
      <c r="M127" s="29"/>
      <c r="N127" s="29">
        <v>360</v>
      </c>
      <c r="O127" s="29"/>
      <c r="P127" s="29">
        <v>2019</v>
      </c>
      <c r="Q127" s="27" t="s">
        <v>520</v>
      </c>
      <c r="R127" s="27" t="s">
        <v>75</v>
      </c>
    </row>
    <row r="128" spans="1:18" ht="37.5">
      <c r="A128" s="8"/>
      <c r="B128" s="29" t="s">
        <v>519</v>
      </c>
      <c r="C128" s="29" t="s">
        <v>514</v>
      </c>
      <c r="D128" s="27" t="s">
        <v>71</v>
      </c>
      <c r="E128" s="47"/>
      <c r="F128" s="43"/>
      <c r="G128" s="43"/>
      <c r="H128" s="18"/>
      <c r="I128" s="33"/>
      <c r="J128" s="44"/>
      <c r="K128" s="44"/>
      <c r="L128" s="44"/>
      <c r="M128" s="29"/>
      <c r="N128" s="29">
        <v>40</v>
      </c>
      <c r="O128" s="29"/>
      <c r="P128" s="29">
        <v>2019</v>
      </c>
      <c r="Q128" s="27" t="s">
        <v>520</v>
      </c>
      <c r="R128" s="27"/>
    </row>
    <row r="129" spans="1:18" ht="37.5">
      <c r="A129" s="8"/>
      <c r="B129" s="29" t="s">
        <v>243</v>
      </c>
      <c r="C129" s="29" t="s">
        <v>514</v>
      </c>
      <c r="D129" s="27" t="s">
        <v>71</v>
      </c>
      <c r="E129" s="47"/>
      <c r="F129" s="43"/>
      <c r="G129" s="43"/>
      <c r="H129" s="18"/>
      <c r="I129" s="33"/>
      <c r="J129" s="44"/>
      <c r="K129" s="44"/>
      <c r="L129" s="44"/>
      <c r="M129" s="29"/>
      <c r="N129" s="29">
        <v>32</v>
      </c>
      <c r="O129" s="29"/>
      <c r="P129" s="29">
        <v>2019</v>
      </c>
      <c r="Q129" s="27" t="s">
        <v>520</v>
      </c>
      <c r="R129" s="27"/>
    </row>
    <row r="130" spans="1:18" ht="37.5">
      <c r="A130" s="8"/>
      <c r="B130" s="29" t="s">
        <v>505</v>
      </c>
      <c r="C130" s="29" t="s">
        <v>514</v>
      </c>
      <c r="D130" s="27" t="s">
        <v>71</v>
      </c>
      <c r="E130" s="47"/>
      <c r="F130" s="43"/>
      <c r="G130" s="43"/>
      <c r="H130" s="18"/>
      <c r="I130" s="33"/>
      <c r="J130" s="44"/>
      <c r="K130" s="44"/>
      <c r="L130" s="44"/>
      <c r="M130" s="29"/>
      <c r="N130" s="29">
        <v>7.85</v>
      </c>
      <c r="O130" s="29"/>
      <c r="P130" s="29">
        <v>2019</v>
      </c>
      <c r="Q130" s="27" t="s">
        <v>520</v>
      </c>
      <c r="R130" s="27"/>
    </row>
    <row r="131" spans="1:18" ht="37.5">
      <c r="A131" s="8"/>
      <c r="B131" s="29" t="s">
        <v>505</v>
      </c>
      <c r="C131" s="29" t="s">
        <v>514</v>
      </c>
      <c r="D131" s="27" t="s">
        <v>71</v>
      </c>
      <c r="E131" s="47"/>
      <c r="F131" s="43"/>
      <c r="G131" s="43"/>
      <c r="H131" s="18"/>
      <c r="I131" s="33"/>
      <c r="J131" s="44"/>
      <c r="K131" s="44"/>
      <c r="L131" s="44"/>
      <c r="M131" s="29"/>
      <c r="N131" s="29">
        <v>7.85</v>
      </c>
      <c r="O131" s="29"/>
      <c r="P131" s="29">
        <v>2019</v>
      </c>
      <c r="Q131" s="27" t="s">
        <v>520</v>
      </c>
      <c r="R131" s="27"/>
    </row>
    <row r="132" spans="1:18" ht="37.5">
      <c r="A132" s="8"/>
      <c r="B132" s="29" t="s">
        <v>505</v>
      </c>
      <c r="C132" s="29" t="s">
        <v>514</v>
      </c>
      <c r="D132" s="27" t="s">
        <v>71</v>
      </c>
      <c r="E132" s="29"/>
      <c r="F132" s="29"/>
      <c r="G132" s="29"/>
      <c r="H132" s="18"/>
      <c r="I132" s="33">
        <f t="shared" si="9"/>
        <v>2003903.9749996949</v>
      </c>
      <c r="J132" s="44">
        <v>899603.99959285161</v>
      </c>
      <c r="K132" s="44">
        <v>0</v>
      </c>
      <c r="L132" s="44">
        <v>1104299.9754068432</v>
      </c>
      <c r="M132" s="29"/>
      <c r="N132" s="29">
        <v>7.85</v>
      </c>
      <c r="O132" s="29"/>
      <c r="P132" s="29">
        <v>2019</v>
      </c>
      <c r="Q132" s="27" t="s">
        <v>520</v>
      </c>
      <c r="R132" s="27" t="s">
        <v>76</v>
      </c>
    </row>
    <row r="133" spans="1:18" ht="37.5">
      <c r="A133" s="8"/>
      <c r="B133" s="29" t="s">
        <v>77</v>
      </c>
      <c r="C133" s="29" t="s">
        <v>514</v>
      </c>
      <c r="D133" s="27" t="s">
        <v>71</v>
      </c>
      <c r="E133" s="47" t="s">
        <v>224</v>
      </c>
      <c r="F133" s="43">
        <v>237946203.08289805</v>
      </c>
      <c r="G133" s="43">
        <v>8807686.9192833602</v>
      </c>
      <c r="H133" s="18">
        <v>229138516.16361469</v>
      </c>
      <c r="I133" s="33">
        <f t="shared" si="9"/>
        <v>58473204.37421374</v>
      </c>
      <c r="J133" s="44">
        <v>25301362.488548949</v>
      </c>
      <c r="K133" s="44">
        <v>2113405.0773473289</v>
      </c>
      <c r="L133" s="44">
        <v>31058436.808317464</v>
      </c>
      <c r="M133" s="29"/>
      <c r="N133" s="29">
        <v>900</v>
      </c>
      <c r="O133" s="29"/>
      <c r="P133" s="29">
        <v>2019</v>
      </c>
      <c r="Q133" s="27" t="s">
        <v>520</v>
      </c>
      <c r="R133" s="27" t="s">
        <v>76</v>
      </c>
    </row>
    <row r="134" spans="1:18" ht="37.5">
      <c r="A134" s="98"/>
      <c r="B134" s="28" t="s">
        <v>245</v>
      </c>
      <c r="C134" s="29" t="s">
        <v>359</v>
      </c>
      <c r="D134" s="27" t="s">
        <v>237</v>
      </c>
      <c r="E134" s="47">
        <v>200132</v>
      </c>
      <c r="F134" s="44">
        <v>1131642324</v>
      </c>
      <c r="G134" s="44">
        <v>14106774.175890446</v>
      </c>
      <c r="H134" s="73">
        <v>1117535549.8241096</v>
      </c>
      <c r="I134" s="33">
        <f t="shared" si="9"/>
        <v>22101090.253379196</v>
      </c>
      <c r="J134" s="29"/>
      <c r="K134" s="44">
        <v>10307325.650254197</v>
      </c>
      <c r="L134" s="44">
        <v>11793764.603125</v>
      </c>
      <c r="M134" s="46">
        <v>0.16697999999999999</v>
      </c>
      <c r="N134" s="46"/>
      <c r="O134" s="29">
        <v>952.3</v>
      </c>
      <c r="P134" s="29">
        <v>2013</v>
      </c>
      <c r="Q134" s="32" t="s">
        <v>238</v>
      </c>
      <c r="R134" s="27" t="s">
        <v>76</v>
      </c>
    </row>
    <row r="135" spans="1:18" ht="56.25">
      <c r="A135" s="8"/>
      <c r="B135" s="12" t="s">
        <v>252</v>
      </c>
      <c r="C135" s="5" t="s">
        <v>275</v>
      </c>
      <c r="D135" s="5" t="s">
        <v>251</v>
      </c>
      <c r="E135" s="29">
        <v>10051</v>
      </c>
      <c r="F135" s="48">
        <v>3052872256</v>
      </c>
      <c r="G135" s="48">
        <v>16742753</v>
      </c>
      <c r="H135" s="48">
        <v>2885444713</v>
      </c>
      <c r="I135" s="49">
        <v>201006584</v>
      </c>
      <c r="J135" s="48">
        <v>19392543</v>
      </c>
      <c r="K135" s="48">
        <v>28021462</v>
      </c>
      <c r="L135" s="48">
        <v>153592279</v>
      </c>
      <c r="M135" s="29">
        <v>2.8519999999999999</v>
      </c>
      <c r="N135" s="29"/>
      <c r="O135" s="29">
        <v>3892.81</v>
      </c>
      <c r="P135" s="29">
        <v>1974</v>
      </c>
      <c r="Q135" s="32" t="s">
        <v>521</v>
      </c>
      <c r="R135" s="27" t="s">
        <v>80</v>
      </c>
    </row>
    <row r="136" spans="1:18" ht="37.5">
      <c r="A136" s="8"/>
      <c r="B136" s="5" t="s">
        <v>522</v>
      </c>
      <c r="C136" s="5" t="s">
        <v>275</v>
      </c>
      <c r="D136" s="5" t="s">
        <v>526</v>
      </c>
      <c r="E136" s="29"/>
      <c r="F136" s="48"/>
      <c r="G136" s="48"/>
      <c r="H136" s="48"/>
      <c r="I136" s="49"/>
      <c r="J136" s="48"/>
      <c r="K136" s="48"/>
      <c r="L136" s="48"/>
      <c r="M136" s="29"/>
      <c r="N136" s="29">
        <v>186.76</v>
      </c>
      <c r="O136" s="29"/>
      <c r="P136" s="29"/>
      <c r="Q136" s="27" t="s">
        <v>542</v>
      </c>
      <c r="R136" s="27"/>
    </row>
    <row r="137" spans="1:18" ht="37.5">
      <c r="A137" s="8"/>
      <c r="B137" s="5" t="s">
        <v>505</v>
      </c>
      <c r="C137" s="5" t="s">
        <v>275</v>
      </c>
      <c r="D137" s="5" t="s">
        <v>527</v>
      </c>
      <c r="E137" s="29"/>
      <c r="F137" s="48"/>
      <c r="G137" s="48"/>
      <c r="H137" s="48"/>
      <c r="I137" s="49"/>
      <c r="J137" s="48"/>
      <c r="K137" s="48"/>
      <c r="L137" s="48"/>
      <c r="M137" s="29"/>
      <c r="N137" s="29">
        <v>115.62</v>
      </c>
      <c r="O137" s="29"/>
      <c r="P137" s="29"/>
      <c r="Q137" s="27" t="s">
        <v>543</v>
      </c>
      <c r="R137" s="27"/>
    </row>
    <row r="138" spans="1:18" ht="37.5">
      <c r="A138" s="8"/>
      <c r="B138" s="5" t="s">
        <v>368</v>
      </c>
      <c r="C138" s="5" t="s">
        <v>275</v>
      </c>
      <c r="D138" s="5" t="s">
        <v>528</v>
      </c>
      <c r="E138" s="29"/>
      <c r="F138" s="48"/>
      <c r="G138" s="48"/>
      <c r="H138" s="48"/>
      <c r="I138" s="49"/>
      <c r="J138" s="48"/>
      <c r="K138" s="48"/>
      <c r="L138" s="48"/>
      <c r="M138" s="29"/>
      <c r="N138" s="29">
        <v>39.68</v>
      </c>
      <c r="O138" s="29"/>
      <c r="P138" s="29"/>
      <c r="Q138" s="27" t="s">
        <v>544</v>
      </c>
      <c r="R138" s="27"/>
    </row>
    <row r="139" spans="1:18" ht="37.5">
      <c r="A139" s="8"/>
      <c r="B139" s="5" t="s">
        <v>523</v>
      </c>
      <c r="C139" s="5" t="s">
        <v>275</v>
      </c>
      <c r="D139" s="5" t="s">
        <v>529</v>
      </c>
      <c r="E139" s="29"/>
      <c r="F139" s="48"/>
      <c r="G139" s="48"/>
      <c r="H139" s="48"/>
      <c r="I139" s="49"/>
      <c r="J139" s="48"/>
      <c r="K139" s="48"/>
      <c r="L139" s="48"/>
      <c r="M139" s="29"/>
      <c r="N139" s="29">
        <v>21.7</v>
      </c>
      <c r="O139" s="29"/>
      <c r="P139" s="29"/>
      <c r="Q139" s="27" t="s">
        <v>545</v>
      </c>
      <c r="R139" s="27"/>
    </row>
    <row r="140" spans="1:18" ht="37.5">
      <c r="A140" s="8"/>
      <c r="B140" s="5" t="s">
        <v>368</v>
      </c>
      <c r="C140" s="5" t="s">
        <v>275</v>
      </c>
      <c r="D140" s="5" t="s">
        <v>530</v>
      </c>
      <c r="E140" s="29"/>
      <c r="F140" s="48"/>
      <c r="G140" s="48"/>
      <c r="H140" s="48"/>
      <c r="I140" s="49"/>
      <c r="J140" s="48"/>
      <c r="K140" s="48"/>
      <c r="L140" s="48"/>
      <c r="M140" s="29"/>
      <c r="N140" s="29">
        <v>1257.8800000000001</v>
      </c>
      <c r="O140" s="29"/>
      <c r="P140" s="29"/>
      <c r="Q140" s="27" t="s">
        <v>546</v>
      </c>
      <c r="R140" s="27"/>
    </row>
    <row r="141" spans="1:18" ht="37.5">
      <c r="A141" s="8"/>
      <c r="B141" s="5" t="s">
        <v>523</v>
      </c>
      <c r="C141" s="5" t="s">
        <v>275</v>
      </c>
      <c r="D141" s="5" t="s">
        <v>531</v>
      </c>
      <c r="E141" s="29"/>
      <c r="F141" s="48"/>
      <c r="G141" s="48"/>
      <c r="H141" s="48"/>
      <c r="I141" s="49"/>
      <c r="J141" s="48"/>
      <c r="K141" s="48"/>
      <c r="L141" s="48"/>
      <c r="M141" s="29"/>
      <c r="N141" s="29">
        <v>4.99</v>
      </c>
      <c r="O141" s="29"/>
      <c r="P141" s="29"/>
      <c r="Q141" s="27" t="s">
        <v>547</v>
      </c>
      <c r="R141" s="27"/>
    </row>
    <row r="142" spans="1:18" ht="37.5">
      <c r="A142" s="8"/>
      <c r="B142" s="5" t="s">
        <v>524</v>
      </c>
      <c r="C142" s="5" t="s">
        <v>275</v>
      </c>
      <c r="D142" s="5" t="s">
        <v>532</v>
      </c>
      <c r="E142" s="29"/>
      <c r="F142" s="48"/>
      <c r="G142" s="48"/>
      <c r="H142" s="48"/>
      <c r="I142" s="49"/>
      <c r="J142" s="48"/>
      <c r="K142" s="48"/>
      <c r="L142" s="48"/>
      <c r="M142" s="29"/>
      <c r="N142" s="29">
        <v>21.5</v>
      </c>
      <c r="O142" s="29"/>
      <c r="P142" s="29"/>
      <c r="Q142" s="27" t="s">
        <v>548</v>
      </c>
      <c r="R142" s="27"/>
    </row>
    <row r="143" spans="1:18" ht="37.5">
      <c r="A143" s="8"/>
      <c r="B143" s="5" t="s">
        <v>524</v>
      </c>
      <c r="C143" s="5" t="s">
        <v>275</v>
      </c>
      <c r="D143" s="5" t="s">
        <v>533</v>
      </c>
      <c r="E143" s="29"/>
      <c r="F143" s="48"/>
      <c r="G143" s="48"/>
      <c r="H143" s="48"/>
      <c r="I143" s="49"/>
      <c r="J143" s="48"/>
      <c r="K143" s="48"/>
      <c r="L143" s="48"/>
      <c r="M143" s="29"/>
      <c r="N143" s="29">
        <v>375.44</v>
      </c>
      <c r="O143" s="29"/>
      <c r="P143" s="29"/>
      <c r="Q143" s="27" t="s">
        <v>549</v>
      </c>
      <c r="R143" s="27"/>
    </row>
    <row r="144" spans="1:18" ht="37.5">
      <c r="A144" s="8"/>
      <c r="B144" s="5" t="s">
        <v>452</v>
      </c>
      <c r="C144" s="5" t="s">
        <v>275</v>
      </c>
      <c r="D144" s="5" t="s">
        <v>534</v>
      </c>
      <c r="E144" s="29"/>
      <c r="F144" s="48"/>
      <c r="G144" s="48"/>
      <c r="H144" s="48"/>
      <c r="I144" s="49"/>
      <c r="J144" s="48"/>
      <c r="K144" s="48"/>
      <c r="L144" s="48"/>
      <c r="M144" s="29"/>
      <c r="N144" s="29">
        <v>20.23</v>
      </c>
      <c r="O144" s="29"/>
      <c r="P144" s="29"/>
      <c r="Q144" s="27" t="s">
        <v>550</v>
      </c>
      <c r="R144" s="27"/>
    </row>
    <row r="145" spans="1:18" ht="37.5">
      <c r="A145" s="8"/>
      <c r="B145" s="5" t="s">
        <v>452</v>
      </c>
      <c r="C145" s="5" t="s">
        <v>275</v>
      </c>
      <c r="D145" s="5" t="s">
        <v>535</v>
      </c>
      <c r="E145" s="29"/>
      <c r="F145" s="48"/>
      <c r="G145" s="48"/>
      <c r="H145" s="48"/>
      <c r="I145" s="49"/>
      <c r="J145" s="48"/>
      <c r="K145" s="48"/>
      <c r="L145" s="48"/>
      <c r="M145" s="29"/>
      <c r="N145" s="29">
        <v>760.5</v>
      </c>
      <c r="O145" s="29"/>
      <c r="P145" s="29"/>
      <c r="Q145" s="27" t="s">
        <v>551</v>
      </c>
      <c r="R145" s="27"/>
    </row>
    <row r="146" spans="1:18" ht="37.5">
      <c r="A146" s="8"/>
      <c r="B146" s="5" t="s">
        <v>368</v>
      </c>
      <c r="C146" s="5" t="s">
        <v>275</v>
      </c>
      <c r="D146" s="5" t="s">
        <v>536</v>
      </c>
      <c r="E146" s="29"/>
      <c r="F146" s="48"/>
      <c r="G146" s="48"/>
      <c r="H146" s="48"/>
      <c r="I146" s="49"/>
      <c r="J146" s="48"/>
      <c r="K146" s="48"/>
      <c r="L146" s="48"/>
      <c r="M146" s="29"/>
      <c r="N146" s="29">
        <v>303.12</v>
      </c>
      <c r="O146" s="29"/>
      <c r="P146" s="29"/>
      <c r="Q146" s="27" t="s">
        <v>552</v>
      </c>
      <c r="R146" s="27"/>
    </row>
    <row r="147" spans="1:18" ht="37.5">
      <c r="A147" s="8"/>
      <c r="B147" s="5" t="s">
        <v>455</v>
      </c>
      <c r="C147" s="5" t="s">
        <v>275</v>
      </c>
      <c r="D147" s="5" t="s">
        <v>537</v>
      </c>
      <c r="E147" s="29"/>
      <c r="F147" s="48"/>
      <c r="G147" s="48"/>
      <c r="H147" s="48"/>
      <c r="I147" s="49"/>
      <c r="J147" s="48"/>
      <c r="K147" s="48"/>
      <c r="L147" s="48"/>
      <c r="M147" s="29"/>
      <c r="N147" s="29">
        <v>125.61</v>
      </c>
      <c r="O147" s="29"/>
      <c r="P147" s="29"/>
      <c r="Q147" s="27" t="s">
        <v>553</v>
      </c>
      <c r="R147" s="27"/>
    </row>
    <row r="148" spans="1:18" ht="37.5">
      <c r="A148" s="8"/>
      <c r="B148" s="5" t="s">
        <v>525</v>
      </c>
      <c r="C148" s="5" t="s">
        <v>275</v>
      </c>
      <c r="D148" s="5" t="s">
        <v>538</v>
      </c>
      <c r="E148" s="29"/>
      <c r="F148" s="48"/>
      <c r="G148" s="48"/>
      <c r="H148" s="48"/>
      <c r="I148" s="49"/>
      <c r="J148" s="48"/>
      <c r="K148" s="48"/>
      <c r="L148" s="48"/>
      <c r="M148" s="29"/>
      <c r="N148" s="29">
        <v>26.98</v>
      </c>
      <c r="O148" s="29"/>
      <c r="P148" s="29"/>
      <c r="Q148" s="27" t="s">
        <v>554</v>
      </c>
      <c r="R148" s="27"/>
    </row>
    <row r="149" spans="1:18" ht="37.5">
      <c r="A149" s="8"/>
      <c r="B149" s="5" t="s">
        <v>368</v>
      </c>
      <c r="C149" s="5" t="s">
        <v>275</v>
      </c>
      <c r="D149" s="5" t="s">
        <v>539</v>
      </c>
      <c r="E149" s="29"/>
      <c r="F149" s="48"/>
      <c r="G149" s="48"/>
      <c r="H149" s="48"/>
      <c r="I149" s="49"/>
      <c r="J149" s="48"/>
      <c r="K149" s="48"/>
      <c r="L149" s="48"/>
      <c r="M149" s="29"/>
      <c r="N149" s="29">
        <v>56.4</v>
      </c>
      <c r="O149" s="29"/>
      <c r="P149" s="29"/>
      <c r="Q149" s="27" t="s">
        <v>555</v>
      </c>
      <c r="R149" s="27"/>
    </row>
    <row r="150" spans="1:18" ht="37.5">
      <c r="A150" s="8"/>
      <c r="B150" s="5" t="s">
        <v>370</v>
      </c>
      <c r="C150" s="5" t="s">
        <v>275</v>
      </c>
      <c r="D150" s="5" t="s">
        <v>540</v>
      </c>
      <c r="E150" s="29"/>
      <c r="F150" s="48"/>
      <c r="G150" s="48"/>
      <c r="H150" s="48"/>
      <c r="I150" s="49"/>
      <c r="J150" s="48"/>
      <c r="K150" s="48"/>
      <c r="L150" s="48"/>
      <c r="M150" s="29"/>
      <c r="N150" s="29">
        <v>7.56</v>
      </c>
      <c r="O150" s="29"/>
      <c r="P150" s="29"/>
      <c r="Q150" s="27" t="s">
        <v>556</v>
      </c>
      <c r="R150" s="27"/>
    </row>
    <row r="151" spans="1:18" ht="37.5">
      <c r="A151" s="8"/>
      <c r="B151" s="5" t="s">
        <v>368</v>
      </c>
      <c r="C151" s="5" t="s">
        <v>275</v>
      </c>
      <c r="D151" s="5" t="s">
        <v>541</v>
      </c>
      <c r="E151" s="29"/>
      <c r="F151" s="48"/>
      <c r="G151" s="48"/>
      <c r="H151" s="48"/>
      <c r="I151" s="49"/>
      <c r="J151" s="48"/>
      <c r="K151" s="48"/>
      <c r="L151" s="48"/>
      <c r="M151" s="29"/>
      <c r="N151" s="29">
        <v>443.27</v>
      </c>
      <c r="O151" s="29"/>
      <c r="P151" s="29"/>
      <c r="Q151" s="27" t="s">
        <v>557</v>
      </c>
      <c r="R151" s="27"/>
    </row>
    <row r="152" spans="1:18" ht="37.5">
      <c r="A152" s="8"/>
      <c r="B152" s="5" t="s">
        <v>370</v>
      </c>
      <c r="C152" s="5" t="s">
        <v>275</v>
      </c>
      <c r="D152" s="5" t="s">
        <v>541</v>
      </c>
      <c r="E152" s="29"/>
      <c r="F152" s="48"/>
      <c r="G152" s="48"/>
      <c r="H152" s="48"/>
      <c r="I152" s="49"/>
      <c r="J152" s="48"/>
      <c r="K152" s="48"/>
      <c r="L152" s="48"/>
      <c r="M152" s="29"/>
      <c r="N152" s="31">
        <v>16</v>
      </c>
      <c r="O152" s="29"/>
      <c r="P152" s="29"/>
      <c r="Q152" s="27" t="s">
        <v>560</v>
      </c>
      <c r="R152" s="27"/>
    </row>
    <row r="153" spans="1:18" ht="37.5">
      <c r="A153" s="8"/>
      <c r="B153" s="5" t="s">
        <v>558</v>
      </c>
      <c r="C153" s="5" t="s">
        <v>275</v>
      </c>
      <c r="D153" s="5" t="s">
        <v>541</v>
      </c>
      <c r="E153" s="29"/>
      <c r="F153" s="48"/>
      <c r="G153" s="48"/>
      <c r="H153" s="48"/>
      <c r="I153" s="49"/>
      <c r="J153" s="48"/>
      <c r="K153" s="48"/>
      <c r="L153" s="48"/>
      <c r="M153" s="29"/>
      <c r="N153" s="29">
        <v>68.040000000000006</v>
      </c>
      <c r="O153" s="29"/>
      <c r="P153" s="29"/>
      <c r="Q153" s="27" t="s">
        <v>561</v>
      </c>
      <c r="R153" s="27"/>
    </row>
    <row r="154" spans="1:18" ht="37.5">
      <c r="A154" s="8"/>
      <c r="B154" s="5" t="s">
        <v>368</v>
      </c>
      <c r="C154" s="5" t="s">
        <v>275</v>
      </c>
      <c r="D154" s="5" t="s">
        <v>541</v>
      </c>
      <c r="E154" s="29"/>
      <c r="F154" s="48"/>
      <c r="G154" s="48"/>
      <c r="H154" s="48"/>
      <c r="I154" s="49"/>
      <c r="J154" s="48"/>
      <c r="K154" s="48"/>
      <c r="L154" s="48"/>
      <c r="M154" s="29"/>
      <c r="N154" s="29">
        <v>31.92</v>
      </c>
      <c r="O154" s="29"/>
      <c r="P154" s="29"/>
      <c r="Q154" s="27" t="s">
        <v>562</v>
      </c>
      <c r="R154" s="27"/>
    </row>
    <row r="155" spans="1:18" ht="37.5">
      <c r="A155" s="8"/>
      <c r="B155" s="5" t="s">
        <v>559</v>
      </c>
      <c r="C155" s="5" t="s">
        <v>275</v>
      </c>
      <c r="D155" s="5" t="s">
        <v>541</v>
      </c>
      <c r="E155" s="29"/>
      <c r="F155" s="48"/>
      <c r="G155" s="48"/>
      <c r="H155" s="48"/>
      <c r="I155" s="49"/>
      <c r="J155" s="48"/>
      <c r="K155" s="48"/>
      <c r="L155" s="48"/>
      <c r="M155" s="29"/>
      <c r="N155" s="29">
        <v>9.61</v>
      </c>
      <c r="O155" s="29"/>
      <c r="P155" s="29"/>
      <c r="Q155" s="27" t="s">
        <v>563</v>
      </c>
      <c r="R155" s="27"/>
    </row>
    <row r="156" spans="1:18" ht="37.5">
      <c r="A156" s="98"/>
      <c r="B156" s="32" t="s">
        <v>253</v>
      </c>
      <c r="C156" s="5" t="s">
        <v>275</v>
      </c>
      <c r="D156" s="27" t="s">
        <v>254</v>
      </c>
      <c r="E156" s="29">
        <v>10387</v>
      </c>
      <c r="F156" s="48">
        <v>3341026105</v>
      </c>
      <c r="G156" s="48">
        <v>90573872.840000004</v>
      </c>
      <c r="H156" s="48">
        <v>3250452232.0731878</v>
      </c>
      <c r="I156" s="49">
        <v>110816514</v>
      </c>
      <c r="J156" s="48">
        <v>15130867</v>
      </c>
      <c r="K156" s="48">
        <v>22181985</v>
      </c>
      <c r="L156" s="48">
        <v>73503662</v>
      </c>
      <c r="M156" s="29">
        <v>1.514</v>
      </c>
      <c r="N156" s="29"/>
      <c r="O156" s="29">
        <v>4600</v>
      </c>
      <c r="P156" s="29">
        <v>2010</v>
      </c>
      <c r="Q156" s="32" t="s">
        <v>476</v>
      </c>
      <c r="R156" s="100" t="s">
        <v>81</v>
      </c>
    </row>
    <row r="157" spans="1:18" ht="37.5">
      <c r="A157" s="98"/>
      <c r="B157" s="27" t="s">
        <v>564</v>
      </c>
      <c r="C157" s="5" t="s">
        <v>275</v>
      </c>
      <c r="D157" s="27" t="s">
        <v>254</v>
      </c>
      <c r="E157" s="29"/>
      <c r="F157" s="48"/>
      <c r="G157" s="48"/>
      <c r="H157" s="48"/>
      <c r="I157" s="49"/>
      <c r="J157" s="48"/>
      <c r="K157" s="48"/>
      <c r="L157" s="48"/>
      <c r="M157" s="29"/>
      <c r="N157" s="29">
        <v>458.87</v>
      </c>
      <c r="O157" s="29"/>
      <c r="P157" s="29"/>
      <c r="Q157" s="27" t="s">
        <v>567</v>
      </c>
      <c r="R157" s="100"/>
    </row>
    <row r="158" spans="1:18" ht="37.5">
      <c r="A158" s="98"/>
      <c r="B158" s="27" t="s">
        <v>392</v>
      </c>
      <c r="C158" s="5" t="s">
        <v>275</v>
      </c>
      <c r="D158" s="27" t="s">
        <v>254</v>
      </c>
      <c r="E158" s="29"/>
      <c r="F158" s="48"/>
      <c r="G158" s="48"/>
      <c r="H158" s="48"/>
      <c r="I158" s="49"/>
      <c r="J158" s="48"/>
      <c r="K158" s="48"/>
      <c r="L158" s="48"/>
      <c r="M158" s="29"/>
      <c r="N158" s="29">
        <v>139.19999999999999</v>
      </c>
      <c r="O158" s="29"/>
      <c r="P158" s="29"/>
      <c r="Q158" s="27" t="s">
        <v>566</v>
      </c>
      <c r="R158" s="100"/>
    </row>
    <row r="159" spans="1:18" ht="37.5">
      <c r="A159" s="98"/>
      <c r="B159" s="27" t="s">
        <v>565</v>
      </c>
      <c r="C159" s="5" t="s">
        <v>275</v>
      </c>
      <c r="D159" s="27" t="s">
        <v>254</v>
      </c>
      <c r="E159" s="29"/>
      <c r="F159" s="48"/>
      <c r="G159" s="48"/>
      <c r="H159" s="48"/>
      <c r="I159" s="49"/>
      <c r="J159" s="48"/>
      <c r="K159" s="48"/>
      <c r="L159" s="48"/>
      <c r="M159" s="29"/>
      <c r="N159" s="29">
        <v>433.89</v>
      </c>
      <c r="O159" s="29"/>
      <c r="P159" s="29"/>
      <c r="Q159" s="27" t="s">
        <v>568</v>
      </c>
      <c r="R159" s="100"/>
    </row>
    <row r="160" spans="1:18" ht="37.5">
      <c r="A160" s="98"/>
      <c r="B160" s="27" t="s">
        <v>420</v>
      </c>
      <c r="C160" s="5" t="s">
        <v>275</v>
      </c>
      <c r="D160" s="27" t="s">
        <v>254</v>
      </c>
      <c r="E160" s="29"/>
      <c r="F160" s="48"/>
      <c r="G160" s="48"/>
      <c r="H160" s="48"/>
      <c r="I160" s="49"/>
      <c r="J160" s="48"/>
      <c r="K160" s="48"/>
      <c r="L160" s="48"/>
      <c r="M160" s="29"/>
      <c r="N160" s="29">
        <v>342.74</v>
      </c>
      <c r="O160" s="29"/>
      <c r="P160" s="29"/>
      <c r="Q160" s="27" t="s">
        <v>569</v>
      </c>
      <c r="R160" s="100"/>
    </row>
    <row r="161" spans="1:18" ht="37.5">
      <c r="A161" s="98"/>
      <c r="B161" s="27" t="s">
        <v>368</v>
      </c>
      <c r="C161" s="5" t="s">
        <v>275</v>
      </c>
      <c r="D161" s="27" t="s">
        <v>254</v>
      </c>
      <c r="E161" s="29"/>
      <c r="F161" s="48"/>
      <c r="G161" s="48"/>
      <c r="H161" s="48"/>
      <c r="I161" s="49"/>
      <c r="J161" s="48"/>
      <c r="K161" s="48"/>
      <c r="L161" s="48"/>
      <c r="M161" s="29"/>
      <c r="N161" s="29">
        <v>127.4</v>
      </c>
      <c r="O161" s="29"/>
      <c r="P161" s="29"/>
      <c r="Q161" s="27" t="s">
        <v>570</v>
      </c>
      <c r="R161" s="100"/>
    </row>
    <row r="162" spans="1:18" ht="37.5">
      <c r="A162" s="98"/>
      <c r="B162" s="27" t="s">
        <v>523</v>
      </c>
      <c r="C162" s="5" t="s">
        <v>275</v>
      </c>
      <c r="D162" s="27" t="s">
        <v>254</v>
      </c>
      <c r="E162" s="29"/>
      <c r="F162" s="48"/>
      <c r="G162" s="48"/>
      <c r="H162" s="48"/>
      <c r="I162" s="49"/>
      <c r="J162" s="48"/>
      <c r="K162" s="48"/>
      <c r="L162" s="48"/>
      <c r="M162" s="29"/>
      <c r="N162" s="29">
        <v>12.14</v>
      </c>
      <c r="O162" s="29"/>
      <c r="P162" s="29"/>
      <c r="Q162" s="27" t="s">
        <v>571</v>
      </c>
      <c r="R162" s="100"/>
    </row>
    <row r="163" spans="1:18" ht="37.5">
      <c r="A163" s="8"/>
      <c r="B163" s="32" t="s">
        <v>256</v>
      </c>
      <c r="C163" s="5" t="s">
        <v>275</v>
      </c>
      <c r="D163" s="27" t="s">
        <v>576</v>
      </c>
      <c r="E163" s="29">
        <v>201340</v>
      </c>
      <c r="F163" s="48">
        <v>302621359</v>
      </c>
      <c r="G163" s="48">
        <v>12480728</v>
      </c>
      <c r="H163" s="48">
        <f t="shared" ref="H163:H169" si="10">F163-G163</f>
        <v>290140631</v>
      </c>
      <c r="I163" s="49">
        <f t="shared" ref="I163:I169" si="11">J163+K163+L163</f>
        <v>15093465</v>
      </c>
      <c r="J163" s="48">
        <v>2472250</v>
      </c>
      <c r="K163" s="48">
        <v>8034950</v>
      </c>
      <c r="L163" s="48">
        <v>4586265</v>
      </c>
      <c r="M163" s="29">
        <v>0.186</v>
      </c>
      <c r="N163" s="29"/>
      <c r="O163" s="29">
        <v>628.51</v>
      </c>
      <c r="P163" s="29">
        <v>2001</v>
      </c>
      <c r="Q163" s="32" t="s">
        <v>577</v>
      </c>
      <c r="R163" s="27" t="s">
        <v>82</v>
      </c>
    </row>
    <row r="164" spans="1:18">
      <c r="A164" s="8"/>
      <c r="B164" s="27" t="s">
        <v>573</v>
      </c>
      <c r="C164" s="5" t="s">
        <v>275</v>
      </c>
      <c r="D164" s="27"/>
      <c r="E164" s="29"/>
      <c r="F164" s="48"/>
      <c r="G164" s="48"/>
      <c r="H164" s="48"/>
      <c r="I164" s="49"/>
      <c r="J164" s="48"/>
      <c r="K164" s="48"/>
      <c r="L164" s="48"/>
      <c r="M164" s="29"/>
      <c r="N164" s="29">
        <v>247.11</v>
      </c>
      <c r="O164" s="29"/>
      <c r="P164" s="29"/>
      <c r="Q164" s="27" t="s">
        <v>578</v>
      </c>
      <c r="R164" s="27"/>
    </row>
    <row r="165" spans="1:18">
      <c r="A165" s="8"/>
      <c r="B165" s="27" t="s">
        <v>574</v>
      </c>
      <c r="C165" s="5" t="s">
        <v>275</v>
      </c>
      <c r="D165" s="27"/>
      <c r="E165" s="29"/>
      <c r="F165" s="48"/>
      <c r="G165" s="48"/>
      <c r="H165" s="48"/>
      <c r="I165" s="49"/>
      <c r="J165" s="48"/>
      <c r="K165" s="48"/>
      <c r="L165" s="48"/>
      <c r="M165" s="29"/>
      <c r="N165" s="29">
        <v>349.93</v>
      </c>
      <c r="O165" s="29"/>
      <c r="P165" s="29"/>
      <c r="Q165" s="27" t="s">
        <v>579</v>
      </c>
      <c r="R165" s="27"/>
    </row>
    <row r="166" spans="1:18">
      <c r="A166" s="8"/>
      <c r="B166" s="27" t="s">
        <v>371</v>
      </c>
      <c r="C166" s="5" t="s">
        <v>275</v>
      </c>
      <c r="D166" s="27"/>
      <c r="E166" s="29"/>
      <c r="F166" s="48"/>
      <c r="G166" s="48"/>
      <c r="H166" s="48"/>
      <c r="I166" s="49"/>
      <c r="J166" s="48"/>
      <c r="K166" s="48"/>
      <c r="L166" s="48"/>
      <c r="M166" s="29"/>
      <c r="N166" s="29">
        <v>25.17</v>
      </c>
      <c r="O166" s="29"/>
      <c r="P166" s="29"/>
      <c r="Q166" s="27" t="s">
        <v>580</v>
      </c>
      <c r="R166" s="27"/>
    </row>
    <row r="167" spans="1:18">
      <c r="A167" s="8"/>
      <c r="B167" s="27" t="s">
        <v>575</v>
      </c>
      <c r="C167" s="5" t="s">
        <v>275</v>
      </c>
      <c r="D167" s="27"/>
      <c r="E167" s="29"/>
      <c r="F167" s="48"/>
      <c r="G167" s="48"/>
      <c r="H167" s="48"/>
      <c r="I167" s="49"/>
      <c r="J167" s="48"/>
      <c r="K167" s="48"/>
      <c r="L167" s="48"/>
      <c r="M167" s="29"/>
      <c r="N167" s="29">
        <v>6.3</v>
      </c>
      <c r="O167" s="29"/>
      <c r="P167" s="29"/>
      <c r="Q167" s="27" t="s">
        <v>581</v>
      </c>
      <c r="R167" s="27"/>
    </row>
    <row r="168" spans="1:18" ht="37.5">
      <c r="A168" s="8"/>
      <c r="B168" s="32" t="s">
        <v>68</v>
      </c>
      <c r="C168" s="5" t="s">
        <v>275</v>
      </c>
      <c r="D168" s="27" t="s">
        <v>83</v>
      </c>
      <c r="E168" s="29">
        <v>201350</v>
      </c>
      <c r="F168" s="48">
        <v>32072550</v>
      </c>
      <c r="G168" s="48">
        <v>1695542</v>
      </c>
      <c r="H168" s="48">
        <f t="shared" si="10"/>
        <v>30377008</v>
      </c>
      <c r="I168" s="49">
        <f t="shared" si="11"/>
        <v>875490</v>
      </c>
      <c r="J168" s="48">
        <v>119625</v>
      </c>
      <c r="K168" s="48">
        <v>533949</v>
      </c>
      <c r="L168" s="48">
        <v>221916</v>
      </c>
      <c r="M168" s="29">
        <v>6.4999999999999997E-3</v>
      </c>
      <c r="N168" s="29"/>
      <c r="O168" s="29">
        <v>86.9</v>
      </c>
      <c r="P168" s="29">
        <v>1980</v>
      </c>
      <c r="Q168" s="32" t="s">
        <v>84</v>
      </c>
      <c r="R168" s="27" t="s">
        <v>85</v>
      </c>
    </row>
    <row r="169" spans="1:18" ht="37.5">
      <c r="A169" s="8"/>
      <c r="B169" s="32" t="s">
        <v>255</v>
      </c>
      <c r="C169" s="5" t="s">
        <v>275</v>
      </c>
      <c r="D169" s="27" t="s">
        <v>572</v>
      </c>
      <c r="E169" s="29">
        <v>10162</v>
      </c>
      <c r="F169" s="48">
        <v>32260675</v>
      </c>
      <c r="G169" s="48">
        <v>3584519</v>
      </c>
      <c r="H169" s="48">
        <f t="shared" si="10"/>
        <v>28676156</v>
      </c>
      <c r="I169" s="49">
        <f t="shared" si="11"/>
        <v>528435</v>
      </c>
      <c r="J169" s="48">
        <v>154183</v>
      </c>
      <c r="K169" s="48">
        <v>88201</v>
      </c>
      <c r="L169" s="48">
        <v>286051</v>
      </c>
      <c r="M169" s="29">
        <v>1.1599999999999999E-2</v>
      </c>
      <c r="N169" s="29"/>
      <c r="O169" s="29">
        <v>37.56</v>
      </c>
      <c r="P169" s="29">
        <v>1982</v>
      </c>
      <c r="Q169" s="32" t="s">
        <v>86</v>
      </c>
      <c r="R169" s="27" t="s">
        <v>85</v>
      </c>
    </row>
    <row r="170" spans="1:18" ht="37.5">
      <c r="A170" s="8"/>
      <c r="B170" s="32" t="s">
        <v>257</v>
      </c>
      <c r="C170" s="5" t="s">
        <v>275</v>
      </c>
      <c r="D170" s="27" t="s">
        <v>258</v>
      </c>
      <c r="E170" s="29">
        <v>44</v>
      </c>
      <c r="F170" s="48">
        <v>159714748</v>
      </c>
      <c r="G170" s="48">
        <v>14233567</v>
      </c>
      <c r="H170" s="48">
        <v>145481181</v>
      </c>
      <c r="I170" s="49">
        <v>16423098</v>
      </c>
      <c r="J170" s="48">
        <v>1573065</v>
      </c>
      <c r="K170" s="48">
        <v>467140</v>
      </c>
      <c r="L170" s="48">
        <v>14382893</v>
      </c>
      <c r="M170" s="31">
        <v>1</v>
      </c>
      <c r="N170" s="31"/>
      <c r="O170" s="29">
        <v>433.8</v>
      </c>
      <c r="P170" s="29">
        <v>1964</v>
      </c>
      <c r="Q170" s="32" t="s">
        <v>582</v>
      </c>
      <c r="R170" s="27" t="s">
        <v>87</v>
      </c>
    </row>
    <row r="171" spans="1:18" ht="37.5">
      <c r="A171" s="8"/>
      <c r="B171" s="22" t="s">
        <v>583</v>
      </c>
      <c r="C171" s="24" t="s">
        <v>248</v>
      </c>
      <c r="D171" s="23" t="s">
        <v>12</v>
      </c>
      <c r="E171" s="29"/>
      <c r="F171" s="48"/>
      <c r="G171" s="48"/>
      <c r="H171" s="48"/>
      <c r="I171" s="49"/>
      <c r="J171" s="48"/>
      <c r="K171" s="48"/>
      <c r="L171" s="48"/>
      <c r="M171" s="29">
        <v>1.0269999999999999</v>
      </c>
      <c r="N171" s="31"/>
      <c r="O171" s="29">
        <v>2269.34</v>
      </c>
      <c r="P171" s="29"/>
      <c r="Q171" s="39" t="s">
        <v>585</v>
      </c>
      <c r="R171" s="27"/>
    </row>
    <row r="172" spans="1:18" ht="37.5">
      <c r="A172" s="8"/>
      <c r="B172" s="24" t="s">
        <v>452</v>
      </c>
      <c r="C172" s="24" t="s">
        <v>248</v>
      </c>
      <c r="D172" s="23" t="s">
        <v>12</v>
      </c>
      <c r="E172" s="50" t="s">
        <v>204</v>
      </c>
      <c r="F172" s="20">
        <v>2464325382.71</v>
      </c>
      <c r="G172" s="20">
        <v>245792205.28</v>
      </c>
      <c r="H172" s="18">
        <v>2218533177.4299998</v>
      </c>
      <c r="I172" s="20">
        <f>+J172+K172+L172</f>
        <v>363803543.05000001</v>
      </c>
      <c r="J172" s="20">
        <v>22646882.969999999</v>
      </c>
      <c r="K172" s="20">
        <v>84305863.019999996</v>
      </c>
      <c r="L172" s="20">
        <v>256850797.06</v>
      </c>
      <c r="M172" s="24"/>
      <c r="N172" s="24">
        <v>670.84</v>
      </c>
      <c r="O172" s="24"/>
      <c r="P172" s="24" t="s">
        <v>15</v>
      </c>
      <c r="Q172" s="23" t="s">
        <v>586</v>
      </c>
      <c r="R172" s="23" t="s">
        <v>5</v>
      </c>
    </row>
    <row r="173" spans="1:18" ht="37.5">
      <c r="A173" s="8"/>
      <c r="B173" s="24" t="s">
        <v>584</v>
      </c>
      <c r="C173" s="24" t="s">
        <v>248</v>
      </c>
      <c r="D173" s="23" t="s">
        <v>12</v>
      </c>
      <c r="E173" s="50" t="s">
        <v>205</v>
      </c>
      <c r="F173" s="20">
        <v>1598463790.8199999</v>
      </c>
      <c r="G173" s="20">
        <v>143338293.13999999</v>
      </c>
      <c r="H173" s="18">
        <v>1455125497.6800001</v>
      </c>
      <c r="I173" s="20">
        <f t="shared" ref="I173:I178" si="12">+J173+K173+L173</f>
        <v>14266997.440000001</v>
      </c>
      <c r="J173" s="20">
        <v>888125</v>
      </c>
      <c r="K173" s="20">
        <v>3306156.73</v>
      </c>
      <c r="L173" s="20">
        <v>10072715.710000001</v>
      </c>
      <c r="M173" s="24"/>
      <c r="N173" s="24">
        <v>364.45</v>
      </c>
      <c r="O173" s="24"/>
      <c r="P173" s="24" t="s">
        <v>14</v>
      </c>
      <c r="Q173" s="23" t="s">
        <v>587</v>
      </c>
      <c r="R173" s="23" t="s">
        <v>6</v>
      </c>
    </row>
    <row r="174" spans="1:18" ht="51.75" customHeight="1">
      <c r="A174" s="8"/>
      <c r="B174" s="24" t="s">
        <v>450</v>
      </c>
      <c r="C174" s="24" t="s">
        <v>248</v>
      </c>
      <c r="D174" s="23" t="s">
        <v>12</v>
      </c>
      <c r="E174" s="50" t="s">
        <v>206</v>
      </c>
      <c r="F174" s="20">
        <v>415356430.49000001</v>
      </c>
      <c r="G174" s="20">
        <v>37246062.189999998</v>
      </c>
      <c r="H174" s="18">
        <v>378110368.31</v>
      </c>
      <c r="I174" s="20">
        <f t="shared" si="12"/>
        <v>6848158.7699999996</v>
      </c>
      <c r="J174" s="20">
        <v>426300</v>
      </c>
      <c r="K174" s="20">
        <v>1586955.23</v>
      </c>
      <c r="L174" s="20">
        <v>4834903.54</v>
      </c>
      <c r="M174" s="24"/>
      <c r="N174" s="24">
        <v>195.2</v>
      </c>
      <c r="O174" s="24"/>
      <c r="P174" s="24" t="s">
        <v>14</v>
      </c>
      <c r="Q174" s="23" t="s">
        <v>588</v>
      </c>
      <c r="R174" s="23" t="s">
        <v>7</v>
      </c>
    </row>
    <row r="175" spans="1:18" ht="37.5">
      <c r="A175" s="8"/>
      <c r="B175" s="24" t="s">
        <v>372</v>
      </c>
      <c r="C175" s="24" t="s">
        <v>248</v>
      </c>
      <c r="D175" s="23" t="s">
        <v>12</v>
      </c>
      <c r="E175" s="50" t="s">
        <v>206</v>
      </c>
      <c r="F175" s="20">
        <v>551538866.72000003</v>
      </c>
      <c r="G175" s="20">
        <v>49457885.850000001</v>
      </c>
      <c r="H175" s="18">
        <v>502080980.87</v>
      </c>
      <c r="I175" s="20">
        <f t="shared" si="12"/>
        <v>9427224.2699999996</v>
      </c>
      <c r="J175" s="20">
        <v>586847.62</v>
      </c>
      <c r="K175" s="20">
        <v>2184613.9</v>
      </c>
      <c r="L175" s="20">
        <v>6655762.75</v>
      </c>
      <c r="M175" s="24"/>
      <c r="N175" s="24">
        <v>259.20999999999998</v>
      </c>
      <c r="O175" s="24"/>
      <c r="P175" s="24" t="s">
        <v>14</v>
      </c>
      <c r="Q175" s="23" t="s">
        <v>589</v>
      </c>
      <c r="R175" s="23" t="s">
        <v>8</v>
      </c>
    </row>
    <row r="176" spans="1:18" ht="37.5">
      <c r="A176" s="8"/>
      <c r="B176" s="24" t="s">
        <v>559</v>
      </c>
      <c r="C176" s="24" t="s">
        <v>248</v>
      </c>
      <c r="D176" s="27" t="s">
        <v>12</v>
      </c>
      <c r="E176" s="51" t="s">
        <v>206</v>
      </c>
      <c r="F176" s="20">
        <v>14899442.26</v>
      </c>
      <c r="G176" s="20">
        <v>5819697.2199999997</v>
      </c>
      <c r="H176" s="18">
        <v>9079745.0500000007</v>
      </c>
      <c r="I176" s="20">
        <f t="shared" si="12"/>
        <v>993798.28</v>
      </c>
      <c r="J176" s="20">
        <v>61864.25</v>
      </c>
      <c r="K176" s="20">
        <v>230297.43</v>
      </c>
      <c r="L176" s="20">
        <v>701636.6</v>
      </c>
      <c r="M176" s="24"/>
      <c r="N176" s="24">
        <v>30.5</v>
      </c>
      <c r="O176" s="24"/>
      <c r="P176" s="24" t="s">
        <v>16</v>
      </c>
      <c r="Q176" s="23" t="s">
        <v>590</v>
      </c>
      <c r="R176" s="23" t="s">
        <v>9</v>
      </c>
    </row>
    <row r="177" spans="1:18" ht="37.5">
      <c r="A177" s="8"/>
      <c r="B177" s="24" t="s">
        <v>507</v>
      </c>
      <c r="C177" s="24" t="s">
        <v>248</v>
      </c>
      <c r="D177" s="23" t="s">
        <v>13</v>
      </c>
      <c r="E177" s="50" t="s">
        <v>207</v>
      </c>
      <c r="F177" s="20">
        <v>1237220957.3299999</v>
      </c>
      <c r="G177" s="20">
        <v>175651374.83000001</v>
      </c>
      <c r="H177" s="18">
        <v>1061569582.5</v>
      </c>
      <c r="I177" s="20">
        <f t="shared" si="12"/>
        <v>16874596.939999998</v>
      </c>
      <c r="J177" s="20">
        <v>1050448.8700000001</v>
      </c>
      <c r="K177" s="20">
        <v>3910427.72</v>
      </c>
      <c r="L177" s="20">
        <v>11913720.35</v>
      </c>
      <c r="M177" s="24"/>
      <c r="N177" s="24">
        <v>569.79999999999995</v>
      </c>
      <c r="O177" s="24"/>
      <c r="P177" s="24" t="s">
        <v>16</v>
      </c>
      <c r="Q177" s="23" t="s">
        <v>591</v>
      </c>
      <c r="R177" s="23" t="s">
        <v>10</v>
      </c>
    </row>
    <row r="178" spans="1:18" ht="56.25">
      <c r="A178" s="8"/>
      <c r="B178" s="24" t="s">
        <v>368</v>
      </c>
      <c r="C178" s="24" t="s">
        <v>248</v>
      </c>
      <c r="D178" s="23" t="s">
        <v>12</v>
      </c>
      <c r="E178" s="50" t="s">
        <v>206</v>
      </c>
      <c r="F178" s="20">
        <v>431523606.49000001</v>
      </c>
      <c r="G178" s="20">
        <v>34212187.240000002</v>
      </c>
      <c r="H178" s="18">
        <v>397311419.25</v>
      </c>
      <c r="I178" s="20">
        <f t="shared" si="12"/>
        <v>6420148.8500000006</v>
      </c>
      <c r="J178" s="20">
        <v>399656.25</v>
      </c>
      <c r="K178" s="20">
        <v>1487770.53</v>
      </c>
      <c r="L178" s="20">
        <v>4532722.07</v>
      </c>
      <c r="M178" s="24"/>
      <c r="N178" s="24">
        <v>179.34</v>
      </c>
      <c r="O178" s="24"/>
      <c r="P178" s="24">
        <v>2004</v>
      </c>
      <c r="Q178" s="23" t="s">
        <v>592</v>
      </c>
      <c r="R178" s="23" t="s">
        <v>11</v>
      </c>
    </row>
    <row r="179" spans="1:18" ht="56.25">
      <c r="A179" s="8"/>
      <c r="B179" s="34" t="s">
        <v>265</v>
      </c>
      <c r="C179" s="35" t="s">
        <v>360</v>
      </c>
      <c r="D179" s="35" t="s">
        <v>266</v>
      </c>
      <c r="E179" s="52">
        <v>11036</v>
      </c>
      <c r="F179" s="19">
        <v>38696308.783916458</v>
      </c>
      <c r="G179" s="19">
        <v>4299589.86487961</v>
      </c>
      <c r="H179" s="18">
        <v>34396718.91903685</v>
      </c>
      <c r="I179" s="30">
        <f t="shared" ref="I179:I187" si="13">J179+K179+L179</f>
        <v>1675149</v>
      </c>
      <c r="J179" s="53">
        <v>537075</v>
      </c>
      <c r="K179" s="53">
        <v>325500</v>
      </c>
      <c r="L179" s="53">
        <v>812574</v>
      </c>
      <c r="M179" s="54">
        <v>2.7900000000000001E-2</v>
      </c>
      <c r="N179" s="54"/>
      <c r="O179" s="54">
        <v>91.16</v>
      </c>
      <c r="P179" s="54">
        <v>1968</v>
      </c>
      <c r="Q179" s="34" t="s">
        <v>186</v>
      </c>
      <c r="R179" s="35" t="s">
        <v>176</v>
      </c>
    </row>
    <row r="180" spans="1:18" ht="37.5">
      <c r="A180" s="8"/>
      <c r="B180" s="34" t="s">
        <v>267</v>
      </c>
      <c r="C180" s="35" t="s">
        <v>360</v>
      </c>
      <c r="D180" s="35" t="s">
        <v>268</v>
      </c>
      <c r="E180" s="52">
        <v>11024</v>
      </c>
      <c r="F180" s="19">
        <v>297031566.35065061</v>
      </c>
      <c r="G180" s="19">
        <v>26932484.232501701</v>
      </c>
      <c r="H180" s="18">
        <v>270099082.11814886</v>
      </c>
      <c r="I180" s="30">
        <f t="shared" si="13"/>
        <v>7483157</v>
      </c>
      <c r="J180" s="53">
        <v>2712325</v>
      </c>
      <c r="K180" s="53">
        <v>667188</v>
      </c>
      <c r="L180" s="53">
        <v>4103644</v>
      </c>
      <c r="M180" s="54">
        <v>1.409</v>
      </c>
      <c r="N180" s="54"/>
      <c r="O180" s="54">
        <v>193.5</v>
      </c>
      <c r="P180" s="54">
        <v>1968</v>
      </c>
      <c r="Q180" s="34" t="s">
        <v>187</v>
      </c>
      <c r="R180" s="35" t="s">
        <v>177</v>
      </c>
    </row>
    <row r="181" spans="1:18" ht="37.5">
      <c r="A181" s="8"/>
      <c r="B181" s="34" t="s">
        <v>269</v>
      </c>
      <c r="C181" s="35" t="s">
        <v>360</v>
      </c>
      <c r="D181" s="35" t="s">
        <v>185</v>
      </c>
      <c r="E181" s="52">
        <v>11005</v>
      </c>
      <c r="F181" s="19">
        <v>128250623.39812313</v>
      </c>
      <c r="G181" s="19">
        <v>14250069.2664581</v>
      </c>
      <c r="H181" s="18">
        <v>114000554.13166501</v>
      </c>
      <c r="I181" s="30">
        <f t="shared" si="13"/>
        <v>70777287</v>
      </c>
      <c r="J181" s="53">
        <v>27598725</v>
      </c>
      <c r="K181" s="53">
        <v>1422750</v>
      </c>
      <c r="L181" s="53">
        <v>41755812</v>
      </c>
      <c r="M181" s="54">
        <v>1.4337</v>
      </c>
      <c r="N181" s="54"/>
      <c r="O181" s="54">
        <v>286.94</v>
      </c>
      <c r="P181" s="54">
        <v>1975</v>
      </c>
      <c r="Q181" s="34" t="s">
        <v>481</v>
      </c>
      <c r="R181" s="35" t="s">
        <v>177</v>
      </c>
    </row>
    <row r="182" spans="1:18" ht="37.5">
      <c r="A182" s="8"/>
      <c r="B182" s="34" t="s">
        <v>178</v>
      </c>
      <c r="C182" s="35" t="s">
        <v>360</v>
      </c>
      <c r="D182" s="35" t="s">
        <v>273</v>
      </c>
      <c r="E182" s="52">
        <v>11002</v>
      </c>
      <c r="F182" s="55"/>
      <c r="G182" s="55"/>
      <c r="H182" s="18"/>
      <c r="I182" s="30">
        <f t="shared" si="13"/>
        <v>453582560.25</v>
      </c>
      <c r="J182" s="53">
        <v>157936567.25000003</v>
      </c>
      <c r="K182" s="55">
        <v>56694024</v>
      </c>
      <c r="L182" s="55">
        <v>238951969</v>
      </c>
      <c r="M182" s="54">
        <v>8.4342000000000006</v>
      </c>
      <c r="N182" s="54"/>
      <c r="O182" s="54">
        <v>15287.65</v>
      </c>
      <c r="P182" s="54">
        <v>1983</v>
      </c>
      <c r="Q182" s="34" t="s">
        <v>188</v>
      </c>
      <c r="R182" s="35" t="s">
        <v>177</v>
      </c>
    </row>
    <row r="183" spans="1:18" ht="37.5">
      <c r="A183" s="8"/>
      <c r="B183" s="34" t="s">
        <v>179</v>
      </c>
      <c r="C183" s="35" t="s">
        <v>360</v>
      </c>
      <c r="D183" s="35" t="s">
        <v>185</v>
      </c>
      <c r="E183" s="52">
        <v>11004</v>
      </c>
      <c r="F183" s="19">
        <v>830307583.47991455</v>
      </c>
      <c r="G183" s="19">
        <v>48765049.825701699</v>
      </c>
      <c r="H183" s="18">
        <v>781542533.65421283</v>
      </c>
      <c r="I183" s="30">
        <f t="shared" si="13"/>
        <v>7890604</v>
      </c>
      <c r="J183" s="53">
        <v>2544157</v>
      </c>
      <c r="K183" s="53">
        <v>1497235</v>
      </c>
      <c r="L183" s="53">
        <v>3849212</v>
      </c>
      <c r="M183" s="54"/>
      <c r="N183" s="54"/>
      <c r="O183" s="54"/>
      <c r="P183" s="54">
        <v>1979</v>
      </c>
      <c r="Q183" s="34" t="s">
        <v>188</v>
      </c>
      <c r="R183" s="35" t="s">
        <v>177</v>
      </c>
    </row>
    <row r="184" spans="1:18" ht="37.5">
      <c r="A184" s="8"/>
      <c r="B184" s="34" t="s">
        <v>180</v>
      </c>
      <c r="C184" s="35" t="s">
        <v>360</v>
      </c>
      <c r="D184" s="35" t="s">
        <v>185</v>
      </c>
      <c r="E184" s="56">
        <v>67</v>
      </c>
      <c r="F184" s="19">
        <v>635246525.7763958</v>
      </c>
      <c r="G184" s="19">
        <v>79405815.722049505</v>
      </c>
      <c r="H184" s="18">
        <v>555840710.05434632</v>
      </c>
      <c r="I184" s="30">
        <f t="shared" si="13"/>
        <v>5823383.75</v>
      </c>
      <c r="J184" s="53">
        <v>1877625.7499999998</v>
      </c>
      <c r="K184" s="53">
        <v>1104982</v>
      </c>
      <c r="L184" s="53">
        <v>2840776</v>
      </c>
      <c r="M184" s="54"/>
      <c r="N184" s="54"/>
      <c r="O184" s="54"/>
      <c r="P184" s="54">
        <v>1974</v>
      </c>
      <c r="Q184" s="34" t="s">
        <v>188</v>
      </c>
      <c r="R184" s="35" t="s">
        <v>177</v>
      </c>
    </row>
    <row r="185" spans="1:18" ht="37.5">
      <c r="A185" s="8"/>
      <c r="B185" s="34" t="s">
        <v>182</v>
      </c>
      <c r="C185" s="35" t="s">
        <v>360</v>
      </c>
      <c r="D185" s="35" t="s">
        <v>193</v>
      </c>
      <c r="E185" s="52">
        <v>11037</v>
      </c>
      <c r="F185" s="19">
        <v>153630121.44062355</v>
      </c>
      <c r="G185" s="19">
        <v>17070013.4934026</v>
      </c>
      <c r="H185" s="18">
        <v>136560107.94722092</v>
      </c>
      <c r="I185" s="30">
        <f t="shared" si="13"/>
        <v>191050008</v>
      </c>
      <c r="J185" s="53">
        <v>61600000</v>
      </c>
      <c r="K185" s="53">
        <v>36251571</v>
      </c>
      <c r="L185" s="53">
        <v>93198437</v>
      </c>
      <c r="M185" s="54">
        <v>3.2</v>
      </c>
      <c r="N185" s="54"/>
      <c r="O185" s="54" t="s">
        <v>94</v>
      </c>
      <c r="P185" s="54" t="s">
        <v>94</v>
      </c>
      <c r="Q185" s="34" t="s">
        <v>191</v>
      </c>
      <c r="R185" s="35" t="s">
        <v>192</v>
      </c>
    </row>
    <row r="186" spans="1:18" ht="37.5">
      <c r="A186" s="8"/>
      <c r="B186" s="34" t="s">
        <v>181</v>
      </c>
      <c r="C186" s="35" t="s">
        <v>360</v>
      </c>
      <c r="D186" s="35" t="s">
        <v>190</v>
      </c>
      <c r="E186" s="52">
        <v>11017</v>
      </c>
      <c r="F186" s="19">
        <v>16023077.112657946</v>
      </c>
      <c r="G186" s="19">
        <v>1780341.90140644</v>
      </c>
      <c r="H186" s="18">
        <v>14242735.211251507</v>
      </c>
      <c r="I186" s="30">
        <f t="shared" si="13"/>
        <v>228749800.5625</v>
      </c>
      <c r="J186" s="53">
        <v>12556476.5625</v>
      </c>
      <c r="K186" s="53">
        <v>6677623</v>
      </c>
      <c r="L186" s="53">
        <v>209515701</v>
      </c>
      <c r="M186" s="54">
        <v>1.2050000000000001</v>
      </c>
      <c r="N186" s="54"/>
      <c r="O186" s="54">
        <v>1368.22</v>
      </c>
      <c r="P186" s="54">
        <v>1962</v>
      </c>
      <c r="Q186" s="34" t="s">
        <v>189</v>
      </c>
      <c r="R186" s="35" t="s">
        <v>177</v>
      </c>
    </row>
    <row r="187" spans="1:18" ht="37.5">
      <c r="A187" s="8"/>
      <c r="B187" s="34" t="s">
        <v>196</v>
      </c>
      <c r="C187" s="35" t="s">
        <v>360</v>
      </c>
      <c r="D187" s="35" t="s">
        <v>190</v>
      </c>
      <c r="E187" s="52">
        <v>12002</v>
      </c>
      <c r="F187" s="19">
        <v>4665588.5860299794</v>
      </c>
      <c r="G187" s="19">
        <v>358910.32667385199</v>
      </c>
      <c r="H187" s="18">
        <v>4306678.2593561271</v>
      </c>
      <c r="I187" s="30">
        <f t="shared" si="13"/>
        <v>5600099.21875</v>
      </c>
      <c r="J187" s="53">
        <v>307399.21875</v>
      </c>
      <c r="K187" s="53">
        <v>163477</v>
      </c>
      <c r="L187" s="53">
        <v>5129223</v>
      </c>
      <c r="M187" s="54">
        <v>2.9499999999999998E-2</v>
      </c>
      <c r="N187" s="54"/>
      <c r="O187" s="54" t="s">
        <v>94</v>
      </c>
      <c r="P187" s="54" t="s">
        <v>94</v>
      </c>
      <c r="Q187" s="34" t="s">
        <v>183</v>
      </c>
      <c r="R187" s="35" t="s">
        <v>184</v>
      </c>
    </row>
    <row r="188" spans="1:18" ht="56.25">
      <c r="A188" s="8"/>
      <c r="B188" s="34" t="s">
        <v>270</v>
      </c>
      <c r="C188" s="35" t="s">
        <v>360</v>
      </c>
      <c r="D188" s="35" t="s">
        <v>271</v>
      </c>
      <c r="E188" s="17"/>
      <c r="F188" s="17"/>
      <c r="G188" s="17"/>
      <c r="H188" s="18"/>
      <c r="I188" s="17"/>
      <c r="J188" s="17"/>
      <c r="K188" s="17"/>
      <c r="L188" s="17"/>
      <c r="M188" s="54">
        <v>1.1000000000000001E-3</v>
      </c>
      <c r="N188" s="54"/>
      <c r="O188" s="54" t="s">
        <v>94</v>
      </c>
      <c r="P188" s="54" t="s">
        <v>94</v>
      </c>
      <c r="Q188" s="34" t="s">
        <v>272</v>
      </c>
      <c r="R188" s="35" t="s">
        <v>184</v>
      </c>
    </row>
    <row r="189" spans="1:18" ht="56.25">
      <c r="A189" s="8"/>
      <c r="B189" s="22" t="s">
        <v>260</v>
      </c>
      <c r="C189" s="24" t="s">
        <v>274</v>
      </c>
      <c r="D189" s="23" t="s">
        <v>261</v>
      </c>
      <c r="E189" s="24">
        <v>20841</v>
      </c>
      <c r="F189" s="26">
        <v>3189266997.5522594</v>
      </c>
      <c r="G189" s="26">
        <v>62813661.763203062</v>
      </c>
      <c r="H189" s="18">
        <v>3126453335.7890568</v>
      </c>
      <c r="I189" s="30">
        <v>80552641.560000002</v>
      </c>
      <c r="J189" s="57">
        <v>7940625</v>
      </c>
      <c r="K189" s="26">
        <v>7808700</v>
      </c>
      <c r="L189" s="57">
        <v>64803316.560000002</v>
      </c>
      <c r="M189" s="24">
        <v>1.0900000000000001</v>
      </c>
      <c r="N189" s="24"/>
      <c r="O189" s="24">
        <v>3330.84</v>
      </c>
      <c r="P189" s="24" t="s">
        <v>89</v>
      </c>
      <c r="Q189" s="39" t="s">
        <v>121</v>
      </c>
      <c r="R189" s="23" t="s">
        <v>116</v>
      </c>
    </row>
    <row r="190" spans="1:18" ht="56.25">
      <c r="A190" s="8"/>
      <c r="B190" s="22" t="s">
        <v>115</v>
      </c>
      <c r="C190" s="24" t="s">
        <v>274</v>
      </c>
      <c r="D190" s="23" t="s">
        <v>261</v>
      </c>
      <c r="E190" s="24">
        <v>20839</v>
      </c>
      <c r="F190" s="26">
        <v>141781955.25433272</v>
      </c>
      <c r="G190" s="26">
        <v>15753550.583814699</v>
      </c>
      <c r="H190" s="18">
        <v>126028404.67051798</v>
      </c>
      <c r="I190" s="30">
        <f>J190+K190+L190</f>
        <v>61380918.560000002</v>
      </c>
      <c r="J190" s="26">
        <v>1751268.75</v>
      </c>
      <c r="K190" s="26">
        <v>2316000</v>
      </c>
      <c r="L190" s="26">
        <f>54216555.81+3097094</f>
        <v>57313649.810000002</v>
      </c>
      <c r="M190" s="24">
        <v>0.24260000000000001</v>
      </c>
      <c r="N190" s="24"/>
      <c r="O190" s="24">
        <v>1049.42</v>
      </c>
      <c r="P190" s="24" t="s">
        <v>91</v>
      </c>
      <c r="Q190" s="39" t="s">
        <v>122</v>
      </c>
      <c r="R190" s="23" t="s">
        <v>117</v>
      </c>
    </row>
    <row r="191" spans="1:18" ht="56.25">
      <c r="A191" s="8"/>
      <c r="B191" s="22" t="s">
        <v>259</v>
      </c>
      <c r="C191" s="24" t="s">
        <v>274</v>
      </c>
      <c r="D191" s="23" t="s">
        <v>93</v>
      </c>
      <c r="E191" s="24">
        <v>28122021</v>
      </c>
      <c r="F191" s="26">
        <v>2461271229.6194401</v>
      </c>
      <c r="G191" s="26">
        <v>41028675.853156</v>
      </c>
      <c r="H191" s="18">
        <v>2420242553.7662864</v>
      </c>
      <c r="I191" s="30">
        <v>59337067.185000002</v>
      </c>
      <c r="J191" s="58">
        <v>7694465.625</v>
      </c>
      <c r="K191" s="26">
        <v>10509600</v>
      </c>
      <c r="L191" s="58">
        <v>41133001.560000002</v>
      </c>
      <c r="M191" s="24">
        <v>1.0659000000000001</v>
      </c>
      <c r="N191" s="24"/>
      <c r="O191" s="24">
        <v>3531.4</v>
      </c>
      <c r="P191" s="24" t="s">
        <v>92</v>
      </c>
      <c r="Q191" s="39" t="s">
        <v>123</v>
      </c>
      <c r="R191" s="23" t="s">
        <v>119</v>
      </c>
    </row>
    <row r="192" spans="1:18" ht="37.5">
      <c r="A192" s="8"/>
      <c r="B192" s="22" t="s">
        <v>88</v>
      </c>
      <c r="C192" s="24" t="s">
        <v>274</v>
      </c>
      <c r="D192" s="23" t="s">
        <v>93</v>
      </c>
      <c r="E192" s="24">
        <v>20831</v>
      </c>
      <c r="F192" s="26">
        <v>527479884.68611723</v>
      </c>
      <c r="G192" s="26">
        <v>12763089.573316401</v>
      </c>
      <c r="H192" s="18">
        <v>514716795.11280084</v>
      </c>
      <c r="I192" s="30">
        <f t="shared" ref="I192" si="14">J192+K192+L192</f>
        <v>18358997.75</v>
      </c>
      <c r="J192" s="26">
        <v>986081.25</v>
      </c>
      <c r="K192" s="26">
        <v>1008000</v>
      </c>
      <c r="L192" s="26">
        <v>16364916.5</v>
      </c>
      <c r="M192" s="24">
        <v>0.1366</v>
      </c>
      <c r="N192" s="24"/>
      <c r="O192" s="24">
        <v>351.35</v>
      </c>
      <c r="P192" s="24" t="s">
        <v>90</v>
      </c>
      <c r="Q192" s="39" t="s">
        <v>124</v>
      </c>
      <c r="R192" s="23" t="s">
        <v>120</v>
      </c>
    </row>
    <row r="193" spans="1:18" ht="56.25">
      <c r="A193" s="8"/>
      <c r="B193" s="22" t="s">
        <v>263</v>
      </c>
      <c r="C193" s="24" t="s">
        <v>274</v>
      </c>
      <c r="D193" s="23" t="s">
        <v>262</v>
      </c>
      <c r="E193" s="21"/>
      <c r="F193" s="21"/>
      <c r="G193" s="21"/>
      <c r="H193" s="18"/>
      <c r="I193" s="21"/>
      <c r="J193" s="21"/>
      <c r="K193" s="21"/>
      <c r="L193" s="21"/>
      <c r="M193" s="24">
        <v>0.2</v>
      </c>
      <c r="N193" s="24"/>
      <c r="O193" s="59" t="s">
        <v>94</v>
      </c>
      <c r="P193" s="21"/>
      <c r="Q193" s="39" t="s">
        <v>264</v>
      </c>
      <c r="R193" s="23"/>
    </row>
    <row r="194" spans="1:18" ht="56.25">
      <c r="A194" s="8"/>
      <c r="B194" s="32" t="s">
        <v>20</v>
      </c>
      <c r="C194" s="27" t="s">
        <v>78</v>
      </c>
      <c r="D194" s="27" t="s">
        <v>594</v>
      </c>
      <c r="E194" s="27" t="str">
        <f>[1]Лист1!$C$185</f>
        <v>1324</v>
      </c>
      <c r="F194" s="18">
        <f>[1]Лист1!$Q$185</f>
        <v>11214284165.818443</v>
      </c>
      <c r="G194" s="18">
        <f>[1]Лист1!$V$185*-1</f>
        <v>773563227.86877954</v>
      </c>
      <c r="H194" s="18">
        <f>F194-G194</f>
        <v>10440720937.949663</v>
      </c>
      <c r="I194" s="27">
        <f>J194+K194+L194</f>
        <v>45712524</v>
      </c>
      <c r="J194" s="27">
        <v>5098500</v>
      </c>
      <c r="K194" s="27">
        <v>7774814</v>
      </c>
      <c r="L194" s="27">
        <v>32839210</v>
      </c>
      <c r="M194" s="27">
        <v>0.25750000000000001</v>
      </c>
      <c r="N194" s="27"/>
      <c r="O194" s="27">
        <v>1243.97</v>
      </c>
      <c r="P194" s="27">
        <v>1972</v>
      </c>
      <c r="Q194" s="32" t="s">
        <v>593</v>
      </c>
      <c r="R194" s="27" t="s">
        <v>79</v>
      </c>
    </row>
    <row r="195" spans="1:18" ht="56.25">
      <c r="A195" s="8"/>
      <c r="B195" s="27" t="s">
        <v>595</v>
      </c>
      <c r="C195" s="27" t="s">
        <v>78</v>
      </c>
      <c r="D195" s="27" t="s">
        <v>594</v>
      </c>
      <c r="E195" s="27"/>
      <c r="F195" s="18"/>
      <c r="G195" s="18"/>
      <c r="H195" s="18"/>
      <c r="I195" s="27"/>
      <c r="J195" s="27"/>
      <c r="K195" s="27"/>
      <c r="L195" s="27"/>
      <c r="M195" s="27"/>
      <c r="N195" s="27">
        <v>1210.3499999999999</v>
      </c>
      <c r="O195" s="27"/>
      <c r="P195" s="27"/>
      <c r="Q195" s="27" t="s">
        <v>596</v>
      </c>
      <c r="R195" s="27"/>
    </row>
    <row r="196" spans="1:18" ht="56.25">
      <c r="A196" s="8"/>
      <c r="B196" s="27" t="s">
        <v>372</v>
      </c>
      <c r="C196" s="27" t="s">
        <v>78</v>
      </c>
      <c r="D196" s="27" t="s">
        <v>594</v>
      </c>
      <c r="E196" s="27"/>
      <c r="F196" s="18"/>
      <c r="G196" s="18"/>
      <c r="H196" s="18"/>
      <c r="I196" s="27"/>
      <c r="J196" s="27"/>
      <c r="K196" s="27"/>
      <c r="L196" s="27"/>
      <c r="M196" s="27"/>
      <c r="N196" s="27">
        <v>18.34</v>
      </c>
      <c r="O196" s="27"/>
      <c r="P196" s="27"/>
      <c r="Q196" s="27" t="s">
        <v>597</v>
      </c>
      <c r="R196" s="27"/>
    </row>
    <row r="197" spans="1:18" ht="56.25">
      <c r="A197" s="8"/>
      <c r="B197" s="27" t="s">
        <v>371</v>
      </c>
      <c r="C197" s="27" t="s">
        <v>78</v>
      </c>
      <c r="D197" s="27" t="s">
        <v>594</v>
      </c>
      <c r="E197" s="27"/>
      <c r="F197" s="18"/>
      <c r="G197" s="18"/>
      <c r="H197" s="18"/>
      <c r="I197" s="27"/>
      <c r="J197" s="27"/>
      <c r="K197" s="27"/>
      <c r="L197" s="27"/>
      <c r="M197" s="27"/>
      <c r="N197" s="27">
        <v>1.61</v>
      </c>
      <c r="O197" s="27"/>
      <c r="P197" s="27"/>
      <c r="Q197" s="27" t="s">
        <v>598</v>
      </c>
      <c r="R197" s="27"/>
    </row>
    <row r="198" spans="1:18" ht="56.25">
      <c r="A198" s="8"/>
      <c r="B198" s="27" t="s">
        <v>371</v>
      </c>
      <c r="C198" s="27" t="s">
        <v>78</v>
      </c>
      <c r="D198" s="27" t="s">
        <v>594</v>
      </c>
      <c r="E198" s="27"/>
      <c r="F198" s="18"/>
      <c r="G198" s="18"/>
      <c r="H198" s="18"/>
      <c r="I198" s="27"/>
      <c r="J198" s="27"/>
      <c r="K198" s="27"/>
      <c r="L198" s="27"/>
      <c r="M198" s="27"/>
      <c r="N198" s="27">
        <v>6.15</v>
      </c>
      <c r="O198" s="27"/>
      <c r="P198" s="27"/>
      <c r="Q198" s="27" t="s">
        <v>599</v>
      </c>
      <c r="R198" s="27"/>
    </row>
    <row r="199" spans="1:18" ht="56.25">
      <c r="A199" s="8"/>
      <c r="B199" s="27" t="s">
        <v>370</v>
      </c>
      <c r="C199" s="27" t="s">
        <v>78</v>
      </c>
      <c r="D199" s="27" t="s">
        <v>594</v>
      </c>
      <c r="E199" s="27"/>
      <c r="F199" s="18"/>
      <c r="G199" s="18"/>
      <c r="H199" s="18"/>
      <c r="I199" s="27"/>
      <c r="J199" s="27"/>
      <c r="K199" s="27"/>
      <c r="L199" s="27"/>
      <c r="M199" s="27"/>
      <c r="N199" s="27">
        <v>7.52</v>
      </c>
      <c r="O199" s="27"/>
      <c r="P199" s="27"/>
      <c r="Q199" s="27" t="s">
        <v>600</v>
      </c>
      <c r="R199" s="27"/>
    </row>
    <row r="200" spans="1:18">
      <c r="A200" s="8"/>
      <c r="B200" s="32" t="s">
        <v>601</v>
      </c>
      <c r="C200" s="27"/>
      <c r="D200" s="27"/>
      <c r="E200" s="27"/>
      <c r="F200" s="18"/>
      <c r="G200" s="18"/>
      <c r="H200" s="18"/>
      <c r="I200" s="27"/>
      <c r="J200" s="27"/>
      <c r="K200" s="27"/>
      <c r="L200" s="27"/>
      <c r="M200" s="27">
        <v>0.13200000000000001</v>
      </c>
      <c r="N200" s="27"/>
      <c r="O200" s="27">
        <v>774.3</v>
      </c>
      <c r="P200" s="27"/>
      <c r="Q200" s="32" t="s">
        <v>233</v>
      </c>
      <c r="R200" s="27"/>
    </row>
    <row r="201" spans="1:18">
      <c r="A201" s="8"/>
      <c r="B201" s="27" t="s">
        <v>602</v>
      </c>
      <c r="C201" s="27" t="s">
        <v>78</v>
      </c>
      <c r="D201" s="27" t="s">
        <v>232</v>
      </c>
      <c r="E201" s="27">
        <v>15</v>
      </c>
      <c r="F201" s="18">
        <v>30406784.690000001</v>
      </c>
      <c r="G201" s="18">
        <v>25807484.18</v>
      </c>
      <c r="H201" s="18">
        <f t="shared" ref="H201" si="15">F201-G201</f>
        <v>4599300.5100000016</v>
      </c>
      <c r="I201" s="27">
        <f t="shared" ref="I201:I203" si="16">J201+K201+L201</f>
        <v>0</v>
      </c>
      <c r="J201" s="60">
        <f>17325000*M201</f>
        <v>0</v>
      </c>
      <c r="K201" s="27">
        <f>6250*O201</f>
        <v>0</v>
      </c>
      <c r="L201" s="27">
        <f>55699*O201</f>
        <v>0</v>
      </c>
      <c r="M201" s="61"/>
      <c r="N201" s="27">
        <v>684.8</v>
      </c>
      <c r="O201" s="27"/>
      <c r="P201" s="27">
        <v>1963</v>
      </c>
      <c r="Q201" s="27" t="s">
        <v>233</v>
      </c>
      <c r="R201" s="27" t="s">
        <v>79</v>
      </c>
    </row>
    <row r="202" spans="1:18">
      <c r="A202" s="8"/>
      <c r="B202" s="27" t="s">
        <v>559</v>
      </c>
      <c r="C202" s="27" t="s">
        <v>78</v>
      </c>
      <c r="D202" s="27" t="s">
        <v>232</v>
      </c>
      <c r="E202" s="27"/>
      <c r="F202" s="18"/>
      <c r="G202" s="18"/>
      <c r="H202" s="18"/>
      <c r="I202" s="27">
        <f t="shared" si="16"/>
        <v>0</v>
      </c>
      <c r="J202" s="60">
        <f t="shared" ref="J202" si="17">17325000*M202</f>
        <v>0</v>
      </c>
      <c r="K202" s="27">
        <f t="shared" ref="K202:K203" si="18">6250*O202</f>
        <v>0</v>
      </c>
      <c r="L202" s="27">
        <f t="shared" ref="L202" si="19">55699*O202</f>
        <v>0</v>
      </c>
      <c r="M202" s="61"/>
      <c r="N202" s="27">
        <v>39.799999999999997</v>
      </c>
      <c r="O202" s="27"/>
      <c r="P202" s="27">
        <v>1965</v>
      </c>
      <c r="Q202" s="27" t="s">
        <v>233</v>
      </c>
      <c r="R202" s="27"/>
    </row>
    <row r="203" spans="1:18" ht="37.5">
      <c r="A203" s="8"/>
      <c r="B203" s="27" t="s">
        <v>368</v>
      </c>
      <c r="C203" s="27" t="s">
        <v>78</v>
      </c>
      <c r="D203" s="27" t="s">
        <v>232</v>
      </c>
      <c r="E203" s="27">
        <v>16</v>
      </c>
      <c r="F203" s="18">
        <v>2204500.5699999998</v>
      </c>
      <c r="G203" s="18">
        <v>187049.05</v>
      </c>
      <c r="H203" s="18">
        <f t="shared" ref="H203" si="20">F203-G203</f>
        <v>2017451.5199999998</v>
      </c>
      <c r="I203" s="27">
        <f t="shared" si="16"/>
        <v>-2.5</v>
      </c>
      <c r="J203" s="60">
        <f>17325000*M203-0.8</f>
        <v>-0.8</v>
      </c>
      <c r="K203" s="27">
        <f t="shared" si="18"/>
        <v>0</v>
      </c>
      <c r="L203" s="27">
        <f>55699*O203-1.7</f>
        <v>-1.7</v>
      </c>
      <c r="M203" s="61"/>
      <c r="N203" s="27">
        <v>49.7</v>
      </c>
      <c r="O203" s="27"/>
      <c r="P203" s="27">
        <v>1965</v>
      </c>
      <c r="Q203" s="27" t="s">
        <v>233</v>
      </c>
      <c r="R203" s="27" t="s">
        <v>197</v>
      </c>
    </row>
    <row r="204" spans="1:18" ht="56.25">
      <c r="A204" s="8"/>
      <c r="B204" s="32" t="s">
        <v>364</v>
      </c>
      <c r="C204" s="24" t="s">
        <v>286</v>
      </c>
      <c r="D204" s="27" t="s">
        <v>279</v>
      </c>
      <c r="E204" s="17"/>
      <c r="F204" s="17"/>
      <c r="G204" s="17"/>
      <c r="H204" s="18">
        <v>429754686.54000002</v>
      </c>
      <c r="I204" s="17"/>
      <c r="J204" s="17"/>
      <c r="K204" s="17"/>
      <c r="L204" s="17"/>
      <c r="M204" s="62">
        <v>0.24210000000000001</v>
      </c>
      <c r="N204" s="62"/>
      <c r="O204" s="63">
        <v>1004</v>
      </c>
      <c r="P204" s="17"/>
      <c r="Q204" s="64" t="s">
        <v>283</v>
      </c>
      <c r="R204" s="17"/>
    </row>
    <row r="205" spans="1:18" ht="56.25">
      <c r="A205" s="8"/>
      <c r="B205" s="32" t="s">
        <v>108</v>
      </c>
      <c r="C205" s="24" t="s">
        <v>286</v>
      </c>
      <c r="D205" s="27" t="s">
        <v>280</v>
      </c>
      <c r="E205" s="17"/>
      <c r="F205" s="17"/>
      <c r="G205" s="17"/>
      <c r="H205" s="18">
        <v>849233534.48000002</v>
      </c>
      <c r="I205" s="17"/>
      <c r="J205" s="17"/>
      <c r="K205" s="17"/>
      <c r="L205" s="17"/>
      <c r="M205" s="62">
        <v>1.405</v>
      </c>
      <c r="N205" s="62"/>
      <c r="O205" s="63">
        <v>3039.91</v>
      </c>
      <c r="P205" s="17"/>
      <c r="Q205" s="64" t="s">
        <v>284</v>
      </c>
      <c r="R205" s="17"/>
    </row>
    <row r="206" spans="1:18" ht="56.25">
      <c r="A206" s="8"/>
      <c r="B206" s="32" t="s">
        <v>365</v>
      </c>
      <c r="C206" s="24" t="s">
        <v>286</v>
      </c>
      <c r="D206" s="27" t="s">
        <v>281</v>
      </c>
      <c r="E206" s="17"/>
      <c r="F206" s="17"/>
      <c r="G206" s="17"/>
      <c r="H206" s="18">
        <v>2612550349.6999998</v>
      </c>
      <c r="I206" s="17"/>
      <c r="J206" s="17"/>
      <c r="K206" s="17"/>
      <c r="L206" s="17"/>
      <c r="M206" s="62">
        <v>0.77259999999999995</v>
      </c>
      <c r="N206" s="62"/>
      <c r="O206" s="63" t="s">
        <v>285</v>
      </c>
      <c r="P206" s="17"/>
      <c r="Q206" s="17"/>
      <c r="R206" s="17"/>
    </row>
    <row r="207" spans="1:18" ht="56.25">
      <c r="A207" s="8"/>
      <c r="B207" s="32" t="s">
        <v>366</v>
      </c>
      <c r="C207" s="24" t="s">
        <v>286</v>
      </c>
      <c r="D207" s="27" t="s">
        <v>282</v>
      </c>
      <c r="E207" s="17"/>
      <c r="F207" s="17"/>
      <c r="G207" s="17"/>
      <c r="H207" s="21" t="s">
        <v>94</v>
      </c>
      <c r="I207" s="17"/>
      <c r="J207" s="17"/>
      <c r="K207" s="17"/>
      <c r="L207" s="17"/>
      <c r="M207" s="62">
        <v>0.45100000000000001</v>
      </c>
      <c r="N207" s="62"/>
      <c r="O207" s="63">
        <v>1761</v>
      </c>
      <c r="P207" s="17"/>
      <c r="Q207" s="17"/>
      <c r="R207" s="17"/>
    </row>
    <row r="208" spans="1:18" ht="37.5">
      <c r="A208" s="8"/>
      <c r="B208" s="27" t="s">
        <v>367</v>
      </c>
      <c r="C208" s="24" t="s">
        <v>361</v>
      </c>
      <c r="D208" s="27" t="s">
        <v>287</v>
      </c>
      <c r="E208" s="17"/>
      <c r="F208" s="17"/>
      <c r="G208" s="17"/>
      <c r="H208" s="21" t="s">
        <v>94</v>
      </c>
      <c r="I208" s="17"/>
      <c r="J208" s="17"/>
      <c r="K208" s="17"/>
      <c r="L208" s="17"/>
      <c r="M208" s="62">
        <v>0.25069999999999998</v>
      </c>
      <c r="N208" s="62"/>
      <c r="O208" s="63">
        <v>690.69</v>
      </c>
      <c r="P208" s="17"/>
      <c r="Q208" s="62" t="s">
        <v>295</v>
      </c>
      <c r="R208" s="17"/>
    </row>
    <row r="209" spans="1:18">
      <c r="A209" s="8"/>
      <c r="B209" s="27" t="s">
        <v>288</v>
      </c>
      <c r="C209" s="24" t="s">
        <v>361</v>
      </c>
      <c r="D209" s="27" t="s">
        <v>289</v>
      </c>
      <c r="E209" s="17"/>
      <c r="F209" s="17"/>
      <c r="G209" s="17"/>
      <c r="H209" s="65">
        <v>911748544.76999998</v>
      </c>
      <c r="I209" s="17"/>
      <c r="J209" s="17"/>
      <c r="K209" s="17"/>
      <c r="L209" s="17"/>
      <c r="M209" s="62">
        <v>0.88339999999999996</v>
      </c>
      <c r="N209" s="62"/>
      <c r="O209" s="66">
        <v>1392.56</v>
      </c>
      <c r="P209" s="17"/>
      <c r="Q209" s="62" t="s">
        <v>296</v>
      </c>
      <c r="R209" s="17"/>
    </row>
    <row r="210" spans="1:18" ht="37.5">
      <c r="A210" s="8"/>
      <c r="B210" s="27" t="s">
        <v>312</v>
      </c>
      <c r="C210" s="24" t="s">
        <v>361</v>
      </c>
      <c r="D210" s="27" t="s">
        <v>290</v>
      </c>
      <c r="E210" s="17"/>
      <c r="F210" s="17"/>
      <c r="G210" s="17"/>
      <c r="H210" s="17"/>
      <c r="I210" s="17"/>
      <c r="J210" s="17"/>
      <c r="K210" s="17"/>
      <c r="L210" s="17"/>
      <c r="M210" s="62">
        <v>0.19289999999999999</v>
      </c>
      <c r="N210" s="62"/>
      <c r="O210" s="66">
        <v>894.4</v>
      </c>
      <c r="P210" s="17"/>
      <c r="Q210" s="62" t="s">
        <v>297</v>
      </c>
      <c r="R210" s="17"/>
    </row>
    <row r="211" spans="1:18" ht="56.25">
      <c r="A211" s="8"/>
      <c r="B211" s="27" t="s">
        <v>314</v>
      </c>
      <c r="C211" s="24" t="s">
        <v>361</v>
      </c>
      <c r="D211" s="27" t="s">
        <v>291</v>
      </c>
      <c r="E211" s="17"/>
      <c r="F211" s="17"/>
      <c r="G211" s="17"/>
      <c r="H211" s="17"/>
      <c r="I211" s="17"/>
      <c r="J211" s="17"/>
      <c r="K211" s="17"/>
      <c r="L211" s="17"/>
      <c r="M211" s="62">
        <v>1.042</v>
      </c>
      <c r="N211" s="62"/>
      <c r="O211" s="66">
        <v>1905.57</v>
      </c>
      <c r="P211" s="17"/>
      <c r="Q211" s="62" t="s">
        <v>298</v>
      </c>
      <c r="R211" s="17"/>
    </row>
    <row r="212" spans="1:18" ht="37.5">
      <c r="A212" s="8"/>
      <c r="B212" s="27" t="s">
        <v>20</v>
      </c>
      <c r="C212" s="24" t="s">
        <v>361</v>
      </c>
      <c r="D212" s="27" t="s">
        <v>292</v>
      </c>
      <c r="E212" s="17"/>
      <c r="F212" s="17"/>
      <c r="G212" s="17"/>
      <c r="H212" s="18">
        <v>2053673335.8199999</v>
      </c>
      <c r="I212" s="17"/>
      <c r="J212" s="17"/>
      <c r="K212" s="17"/>
      <c r="L212" s="17"/>
      <c r="M212" s="62">
        <v>0.37240000000000001</v>
      </c>
      <c r="N212" s="62"/>
      <c r="O212" s="66">
        <v>1706</v>
      </c>
      <c r="P212" s="17"/>
      <c r="Q212" s="62" t="s">
        <v>299</v>
      </c>
      <c r="R212" s="17"/>
    </row>
    <row r="213" spans="1:18" ht="56.25">
      <c r="A213" s="8"/>
      <c r="B213" s="67"/>
      <c r="C213" s="24" t="s">
        <v>361</v>
      </c>
      <c r="D213" s="23" t="s">
        <v>293</v>
      </c>
      <c r="E213" s="17"/>
      <c r="F213" s="17"/>
      <c r="G213" s="17"/>
      <c r="H213" s="17"/>
      <c r="I213" s="17"/>
      <c r="J213" s="17"/>
      <c r="K213" s="17"/>
      <c r="L213" s="17"/>
      <c r="M213" s="73">
        <v>0.88300000000000001</v>
      </c>
      <c r="N213" s="73"/>
      <c r="O213" s="105">
        <v>1392.5</v>
      </c>
      <c r="P213" s="17"/>
      <c r="Q213" s="73" t="s">
        <v>296</v>
      </c>
      <c r="R213" s="17"/>
    </row>
    <row r="214" spans="1:18" ht="56.25">
      <c r="A214" s="98"/>
      <c r="B214" s="27" t="s">
        <v>313</v>
      </c>
      <c r="C214" s="27" t="s">
        <v>361</v>
      </c>
      <c r="D214" s="27" t="s">
        <v>294</v>
      </c>
      <c r="E214" s="17"/>
      <c r="F214" s="17"/>
      <c r="G214" s="17"/>
      <c r="H214" s="17"/>
      <c r="I214" s="17"/>
      <c r="J214" s="17"/>
      <c r="K214" s="17"/>
      <c r="L214" s="17"/>
      <c r="M214" s="62">
        <v>0.21229999999999999</v>
      </c>
      <c r="N214" s="62"/>
      <c r="O214" s="66"/>
      <c r="P214" s="17"/>
      <c r="Q214" s="62" t="s">
        <v>300</v>
      </c>
      <c r="R214" s="17"/>
    </row>
    <row r="215" spans="1:18" ht="37.5">
      <c r="A215" s="17"/>
      <c r="B215" s="27" t="s">
        <v>316</v>
      </c>
      <c r="C215" s="24" t="s">
        <v>301</v>
      </c>
      <c r="D215" s="27" t="s">
        <v>302</v>
      </c>
      <c r="E215" s="17"/>
      <c r="F215" s="17"/>
      <c r="G215" s="17"/>
      <c r="H215" s="17"/>
      <c r="I215" s="17"/>
      <c r="J215" s="17"/>
      <c r="K215" s="17"/>
      <c r="L215" s="17"/>
      <c r="M215" s="62">
        <v>0.1431</v>
      </c>
      <c r="N215" s="62"/>
      <c r="O215" s="63">
        <v>307.44</v>
      </c>
      <c r="P215" s="17"/>
      <c r="Q215" s="62" t="s">
        <v>315</v>
      </c>
      <c r="R215" s="17"/>
    </row>
    <row r="216" spans="1:18" ht="37.5">
      <c r="A216" s="17"/>
      <c r="B216" s="27" t="s">
        <v>20</v>
      </c>
      <c r="C216" s="24" t="s">
        <v>301</v>
      </c>
      <c r="D216" s="27" t="s">
        <v>303</v>
      </c>
      <c r="E216" s="17"/>
      <c r="F216" s="17"/>
      <c r="G216" s="17"/>
      <c r="H216" s="17"/>
      <c r="I216" s="17"/>
      <c r="J216" s="17"/>
      <c r="K216" s="17"/>
      <c r="L216" s="17"/>
      <c r="M216" s="62">
        <v>0.1706</v>
      </c>
      <c r="N216" s="62"/>
      <c r="O216" s="63">
        <v>390.32</v>
      </c>
      <c r="P216" s="17"/>
      <c r="Q216" s="62" t="s">
        <v>317</v>
      </c>
      <c r="R216" s="17"/>
    </row>
    <row r="217" spans="1:18" ht="37.5">
      <c r="A217" s="17"/>
      <c r="B217" s="27" t="s">
        <v>304</v>
      </c>
      <c r="C217" s="24" t="s">
        <v>301</v>
      </c>
      <c r="D217" s="27" t="s">
        <v>305</v>
      </c>
      <c r="E217" s="17"/>
      <c r="F217" s="17"/>
      <c r="G217" s="17"/>
      <c r="H217" s="17"/>
      <c r="I217" s="17"/>
      <c r="J217" s="17"/>
      <c r="K217" s="17"/>
      <c r="L217" s="17"/>
      <c r="M217" s="62">
        <v>0.11799999999999999</v>
      </c>
      <c r="N217" s="62"/>
      <c r="O217" s="63">
        <v>271</v>
      </c>
      <c r="P217" s="17"/>
      <c r="Q217" s="62" t="s">
        <v>318</v>
      </c>
      <c r="R217" s="17"/>
    </row>
    <row r="218" spans="1:18" ht="37.5">
      <c r="A218" s="17"/>
      <c r="B218" s="27" t="s">
        <v>329</v>
      </c>
      <c r="C218" s="24" t="s">
        <v>301</v>
      </c>
      <c r="D218" s="27" t="s">
        <v>306</v>
      </c>
      <c r="E218" s="70"/>
      <c r="F218" s="70"/>
      <c r="G218" s="70"/>
      <c r="H218" s="18">
        <v>1310850572.5700002</v>
      </c>
      <c r="I218" s="70"/>
      <c r="J218" s="70"/>
      <c r="K218" s="70"/>
      <c r="L218" s="70"/>
      <c r="M218" s="62">
        <v>1.5858000000000001</v>
      </c>
      <c r="N218" s="62"/>
      <c r="O218" s="63">
        <v>5348</v>
      </c>
      <c r="P218" s="70"/>
      <c r="Q218" s="62" t="s">
        <v>328</v>
      </c>
      <c r="R218" s="17"/>
    </row>
    <row r="219" spans="1:18" ht="37.5">
      <c r="A219" s="17"/>
      <c r="B219" s="27" t="s">
        <v>319</v>
      </c>
      <c r="C219" s="24" t="s">
        <v>301</v>
      </c>
      <c r="D219" s="27" t="s">
        <v>320</v>
      </c>
      <c r="E219" s="68"/>
      <c r="F219" s="68"/>
      <c r="G219" s="68"/>
      <c r="H219" s="68"/>
      <c r="I219" s="68"/>
      <c r="J219" s="68"/>
      <c r="K219" s="68"/>
      <c r="L219" s="68"/>
      <c r="M219" s="62">
        <v>4.2539999999999996</v>
      </c>
      <c r="N219" s="62"/>
      <c r="O219" s="63">
        <v>726.18</v>
      </c>
      <c r="P219" s="17"/>
      <c r="Q219" s="62" t="s">
        <v>325</v>
      </c>
      <c r="R219" s="17"/>
    </row>
    <row r="220" spans="1:18" ht="37.5">
      <c r="A220" s="17"/>
      <c r="B220" s="27" t="s">
        <v>321</v>
      </c>
      <c r="C220" s="24" t="s">
        <v>301</v>
      </c>
      <c r="D220" s="27" t="s">
        <v>322</v>
      </c>
      <c r="E220" s="68"/>
      <c r="F220" s="68"/>
      <c r="G220" s="68"/>
      <c r="H220" s="71" t="s">
        <v>94</v>
      </c>
      <c r="I220" s="68"/>
      <c r="J220" s="68"/>
      <c r="K220" s="68"/>
      <c r="L220" s="68"/>
      <c r="M220" s="62">
        <v>1</v>
      </c>
      <c r="N220" s="62"/>
      <c r="O220" s="63" t="s">
        <v>94</v>
      </c>
      <c r="P220" s="17"/>
      <c r="Q220" s="62" t="s">
        <v>326</v>
      </c>
      <c r="R220" s="17"/>
    </row>
    <row r="221" spans="1:18" ht="37.5">
      <c r="A221" s="17"/>
      <c r="B221" s="27" t="s">
        <v>323</v>
      </c>
      <c r="C221" s="24" t="s">
        <v>301</v>
      </c>
      <c r="D221" s="27" t="s">
        <v>324</v>
      </c>
      <c r="E221" s="68"/>
      <c r="F221" s="68"/>
      <c r="G221" s="68"/>
      <c r="H221" s="68"/>
      <c r="I221" s="68"/>
      <c r="J221" s="68"/>
      <c r="K221" s="68"/>
      <c r="L221" s="68"/>
      <c r="M221" s="62">
        <v>0.5</v>
      </c>
      <c r="N221" s="62"/>
      <c r="O221" s="63">
        <v>45621</v>
      </c>
      <c r="P221" s="17"/>
      <c r="Q221" s="62" t="s">
        <v>327</v>
      </c>
      <c r="R221" s="17"/>
    </row>
    <row r="222" spans="1:18" ht="56.25">
      <c r="A222" s="17"/>
      <c r="B222" s="27" t="s">
        <v>330</v>
      </c>
      <c r="C222" s="24" t="s">
        <v>363</v>
      </c>
      <c r="D222" s="27" t="s">
        <v>331</v>
      </c>
      <c r="E222" s="17"/>
      <c r="F222" s="17"/>
      <c r="G222" s="17"/>
      <c r="H222" s="21"/>
      <c r="I222" s="17"/>
      <c r="J222" s="17"/>
      <c r="K222" s="17"/>
      <c r="L222" s="17"/>
      <c r="M222" s="48">
        <v>1.486</v>
      </c>
      <c r="N222" s="48"/>
      <c r="O222" s="63">
        <v>4288.25</v>
      </c>
      <c r="P222" s="17"/>
      <c r="Q222" s="62" t="s">
        <v>344</v>
      </c>
      <c r="R222" s="17"/>
    </row>
    <row r="223" spans="1:18" ht="37.5">
      <c r="A223" s="17"/>
      <c r="B223" s="27" t="s">
        <v>311</v>
      </c>
      <c r="C223" s="24" t="s">
        <v>363</v>
      </c>
      <c r="D223" s="27" t="s">
        <v>332</v>
      </c>
      <c r="E223" s="17"/>
      <c r="F223" s="17"/>
      <c r="G223" s="17"/>
      <c r="H223" s="21"/>
      <c r="I223" s="17"/>
      <c r="J223" s="17"/>
      <c r="K223" s="17"/>
      <c r="L223" s="17"/>
      <c r="M223" s="48">
        <v>0.66800000000000004</v>
      </c>
      <c r="N223" s="48"/>
      <c r="O223" s="63">
        <v>2084.63</v>
      </c>
      <c r="P223" s="17"/>
      <c r="Q223" s="72" t="s">
        <v>345</v>
      </c>
      <c r="R223" s="17"/>
    </row>
    <row r="224" spans="1:18" ht="37.5">
      <c r="A224" s="17"/>
      <c r="B224" s="27" t="s">
        <v>333</v>
      </c>
      <c r="C224" s="24" t="s">
        <v>363</v>
      </c>
      <c r="D224" s="27" t="s">
        <v>334</v>
      </c>
      <c r="E224" s="17"/>
      <c r="F224" s="17"/>
      <c r="G224" s="17"/>
      <c r="H224" s="21"/>
      <c r="I224" s="17"/>
      <c r="J224" s="17"/>
      <c r="K224" s="17"/>
      <c r="L224" s="17"/>
      <c r="M224" s="48">
        <v>0.37</v>
      </c>
      <c r="N224" s="48"/>
      <c r="O224" s="63">
        <v>124.66</v>
      </c>
      <c r="P224" s="17"/>
      <c r="Q224" s="72" t="s">
        <v>346</v>
      </c>
      <c r="R224" s="17"/>
    </row>
    <row r="225" spans="1:18" ht="75">
      <c r="A225" s="17"/>
      <c r="B225" s="27" t="s">
        <v>97</v>
      </c>
      <c r="C225" s="24" t="s">
        <v>363</v>
      </c>
      <c r="D225" s="27" t="s">
        <v>335</v>
      </c>
      <c r="E225" s="17"/>
      <c r="F225" s="17"/>
      <c r="G225" s="17"/>
      <c r="H225" s="18">
        <v>548004754</v>
      </c>
      <c r="I225" s="17"/>
      <c r="J225" s="17"/>
      <c r="K225" s="17"/>
      <c r="L225" s="17"/>
      <c r="M225" s="48">
        <v>0.17100000000000001</v>
      </c>
      <c r="N225" s="48"/>
      <c r="O225" s="63">
        <v>500.62</v>
      </c>
      <c r="P225" s="17"/>
      <c r="Q225" s="73" t="s">
        <v>347</v>
      </c>
      <c r="R225" s="17"/>
    </row>
    <row r="226" spans="1:18" ht="56.25">
      <c r="A226" s="17"/>
      <c r="B226" s="29" t="s">
        <v>323</v>
      </c>
      <c r="C226" s="24" t="s">
        <v>363</v>
      </c>
      <c r="D226" s="27" t="s">
        <v>336</v>
      </c>
      <c r="E226" s="17"/>
      <c r="F226" s="17"/>
      <c r="G226" s="17"/>
      <c r="H226" s="21"/>
      <c r="I226" s="17"/>
      <c r="J226" s="17"/>
      <c r="K226" s="17"/>
      <c r="L226" s="17"/>
      <c r="M226" s="48">
        <v>0.59299999999999997</v>
      </c>
      <c r="N226" s="48"/>
      <c r="O226" s="63">
        <v>1212</v>
      </c>
      <c r="P226" s="17"/>
      <c r="Q226" s="73" t="s">
        <v>348</v>
      </c>
      <c r="R226" s="17"/>
    </row>
    <row r="227" spans="1:18" ht="75">
      <c r="A227" s="17"/>
      <c r="B227" s="29" t="s">
        <v>20</v>
      </c>
      <c r="C227" s="24" t="s">
        <v>363</v>
      </c>
      <c r="D227" s="27" t="s">
        <v>337</v>
      </c>
      <c r="E227" s="17"/>
      <c r="F227" s="17"/>
      <c r="G227" s="17"/>
      <c r="H227" s="18">
        <v>3141007512.4499998</v>
      </c>
      <c r="I227" s="17"/>
      <c r="J227" s="17"/>
      <c r="K227" s="17"/>
      <c r="L227" s="17"/>
      <c r="M227" s="48">
        <v>0.41699999999999998</v>
      </c>
      <c r="N227" s="48"/>
      <c r="O227" s="63">
        <v>509.75</v>
      </c>
      <c r="P227" s="17"/>
      <c r="Q227" s="73" t="s">
        <v>349</v>
      </c>
      <c r="R227" s="17"/>
    </row>
    <row r="228" spans="1:18" ht="56.25">
      <c r="A228" s="17"/>
      <c r="B228" s="29" t="s">
        <v>338</v>
      </c>
      <c r="C228" s="24" t="s">
        <v>363</v>
      </c>
      <c r="D228" s="27" t="s">
        <v>339</v>
      </c>
      <c r="E228" s="17"/>
      <c r="F228" s="17"/>
      <c r="G228" s="17"/>
      <c r="H228" s="21"/>
      <c r="I228" s="17"/>
      <c r="J228" s="17"/>
      <c r="K228" s="17"/>
      <c r="L228" s="17"/>
      <c r="M228" s="48">
        <v>0.11600000000000001</v>
      </c>
      <c r="N228" s="48"/>
      <c r="O228" s="73">
        <v>1163</v>
      </c>
      <c r="P228" s="17"/>
      <c r="Q228" s="73" t="s">
        <v>350</v>
      </c>
      <c r="R228" s="17"/>
    </row>
    <row r="229" spans="1:18" ht="56.25">
      <c r="A229" s="17"/>
      <c r="B229" s="27" t="s">
        <v>340</v>
      </c>
      <c r="C229" s="24" t="s">
        <v>363</v>
      </c>
      <c r="D229" s="27" t="s">
        <v>341</v>
      </c>
      <c r="E229" s="17"/>
      <c r="F229" s="17"/>
      <c r="G229" s="17"/>
      <c r="H229" s="21"/>
      <c r="I229" s="17"/>
      <c r="J229" s="17"/>
      <c r="K229" s="17"/>
      <c r="L229" s="17"/>
      <c r="M229" s="48">
        <v>0.7</v>
      </c>
      <c r="N229" s="48"/>
      <c r="O229" s="73" t="s">
        <v>94</v>
      </c>
      <c r="P229" s="17"/>
      <c r="Q229" s="73" t="s">
        <v>351</v>
      </c>
      <c r="R229" s="17"/>
    </row>
    <row r="230" spans="1:18" ht="56.25">
      <c r="A230" s="17"/>
      <c r="B230" s="27" t="s">
        <v>342</v>
      </c>
      <c r="C230" s="24" t="s">
        <v>363</v>
      </c>
      <c r="D230" s="27" t="s">
        <v>343</v>
      </c>
      <c r="E230" s="17"/>
      <c r="F230" s="17"/>
      <c r="G230" s="17"/>
      <c r="H230" s="21"/>
      <c r="I230" s="17"/>
      <c r="J230" s="17"/>
      <c r="K230" s="17"/>
      <c r="L230" s="17"/>
      <c r="M230" s="48">
        <v>100</v>
      </c>
      <c r="N230" s="48"/>
      <c r="O230" s="63" t="s">
        <v>94</v>
      </c>
      <c r="P230" s="17"/>
      <c r="Q230" s="73" t="s">
        <v>352</v>
      </c>
      <c r="R230" s="17"/>
    </row>
    <row r="231" spans="1:18" ht="56.25">
      <c r="A231" s="17"/>
      <c r="B231" s="27" t="s">
        <v>307</v>
      </c>
      <c r="C231" s="24" t="s">
        <v>362</v>
      </c>
      <c r="D231" s="27" t="s">
        <v>308</v>
      </c>
      <c r="E231" s="17"/>
      <c r="F231" s="17"/>
      <c r="G231" s="17"/>
      <c r="H231" s="65">
        <v>72648522.709999993</v>
      </c>
      <c r="I231" s="17"/>
      <c r="J231" s="17"/>
      <c r="K231" s="17"/>
      <c r="L231" s="17"/>
      <c r="M231" s="73">
        <v>2.5099999999999998</v>
      </c>
      <c r="N231" s="73"/>
      <c r="O231" s="63">
        <v>5570</v>
      </c>
      <c r="P231" s="17"/>
      <c r="Q231" s="62" t="s">
        <v>309</v>
      </c>
      <c r="R231" s="17"/>
    </row>
  </sheetData>
  <mergeCells count="3">
    <mergeCell ref="A1:R2"/>
    <mergeCell ref="A3:R3"/>
    <mergeCell ref="A5:Q5"/>
  </mergeCells>
  <phoneticPr fontId="6" type="noConversion"/>
  <pageMargins left="0.51181102362204722" right="0.51181102362204722" top="0.55118110236220474" bottom="0.35433070866141736" header="0.31496062992125984" footer="0.31496062992125984"/>
  <pageSetup paperSize="9" scale="3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Кулдошев Миршод Муродулло угли</cp:lastModifiedBy>
  <cp:lastPrinted>2024-03-29T10:08:47Z</cp:lastPrinted>
  <dcterms:created xsi:type="dcterms:W3CDTF">2022-02-28T11:47:20Z</dcterms:created>
  <dcterms:modified xsi:type="dcterms:W3CDTF">2025-01-22T10:30:46Z</dcterms:modified>
</cp:coreProperties>
</file>