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.rasulov\Desktop\"/>
    </mc:Choice>
  </mc:AlternateContent>
  <xr:revisionPtr revIDLastSave="0" documentId="13_ncr:1_{C0448548-C38D-449D-8D7A-AC2BDACF5C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E39" i="1"/>
  <c r="G39" i="1" s="1"/>
  <c r="H39" i="1" s="1"/>
  <c r="F38" i="1"/>
  <c r="E38" i="1"/>
  <c r="G38" i="1" s="1"/>
  <c r="H38" i="1" s="1"/>
  <c r="G37" i="1"/>
  <c r="H37" i="1" s="1"/>
  <c r="H36" i="1"/>
  <c r="G36" i="1"/>
  <c r="E35" i="1"/>
  <c r="G34" i="1"/>
  <c r="H34" i="1" s="1"/>
  <c r="G33" i="1"/>
  <c r="H33" i="1" s="1"/>
  <c r="G32" i="1"/>
  <c r="H32" i="1" s="1"/>
  <c r="F25" i="1"/>
  <c r="E25" i="1"/>
  <c r="G25" i="1" s="1"/>
  <c r="H25" i="1" s="1"/>
  <c r="F24" i="1"/>
  <c r="E24" i="1"/>
  <c r="G24" i="1" s="1"/>
  <c r="H24" i="1" s="1"/>
  <c r="G23" i="1"/>
  <c r="H23" i="1" s="1"/>
  <c r="H22" i="1"/>
  <c r="G22" i="1"/>
  <c r="E21" i="1"/>
  <c r="G20" i="1"/>
  <c r="H20" i="1" s="1"/>
  <c r="G19" i="1"/>
  <c r="H19" i="1" s="1"/>
  <c r="G18" i="1"/>
  <c r="H18" i="1" s="1"/>
  <c r="F12" i="1"/>
  <c r="E12" i="1"/>
  <c r="F11" i="1"/>
  <c r="G10" i="1"/>
  <c r="H10" i="1" s="1"/>
  <c r="G9" i="1"/>
  <c r="H9" i="1" s="1"/>
  <c r="G7" i="1"/>
  <c r="H7" i="1" s="1"/>
  <c r="G6" i="1"/>
  <c r="H6" i="1" s="1"/>
  <c r="E11" i="1"/>
  <c r="G11" i="1" s="1"/>
  <c r="H11" i="1" s="1"/>
  <c r="G5" i="1"/>
  <c r="H5" i="1" s="1"/>
  <c r="F35" i="1" l="1"/>
  <c r="G35" i="1" s="1"/>
  <c r="H35" i="1" s="1"/>
  <c r="H40" i="1" s="1"/>
  <c r="F21" i="1"/>
  <c r="G21" i="1" s="1"/>
  <c r="H21" i="1" s="1"/>
  <c r="H26" i="1" s="1"/>
  <c r="G12" i="1"/>
  <c r="H12" i="1" s="1"/>
  <c r="E8" i="1"/>
  <c r="F8" i="1" l="1"/>
  <c r="G8" i="1" s="1"/>
  <c r="H8" i="1" s="1"/>
  <c r="H13" i="1" s="1"/>
</calcChain>
</file>

<file path=xl/sharedStrings.xml><?xml version="1.0" encoding="utf-8"?>
<sst xmlns="http://schemas.openxmlformats.org/spreadsheetml/2006/main" count="78" uniqueCount="58">
  <si>
    <t>Т/Р</t>
  </si>
  <si>
    <t xml:space="preserve">Кўрсатгичлар номи </t>
  </si>
  <si>
    <t>Меъёр</t>
  </si>
  <si>
    <t>Солиштирма оғирлик</t>
  </si>
  <si>
    <t>Ҳисобот даврида кўрсатгичлар прогнози</t>
  </si>
  <si>
    <t>Ҳисобот даврида кўрсатгичлар ҳақиқатда</t>
  </si>
  <si>
    <t xml:space="preserve">Бажарилиш фоизи </t>
  </si>
  <si>
    <t>СМК</t>
  </si>
  <si>
    <t>Соф тушум прогноз кўрсаткичининг бажарилиши (фоизда)</t>
  </si>
  <si>
    <t>-</t>
  </si>
  <si>
    <t>Соф фойда (зарар) прогноз кўрсаткичининг бажарилиши (фоизда)</t>
  </si>
  <si>
    <t xml:space="preserve">Активлар рентабеллиги, К &gt; 0,05 (фоизда)  </t>
  </si>
  <si>
    <t>&gt; 0,05</t>
  </si>
  <si>
    <t xml:space="preserve">Ишлаб чиқариш қувватидан фойдаланиш коэффициенти, К &gt; 0,5  </t>
  </si>
  <si>
    <t>&gt; 0,5</t>
  </si>
  <si>
    <t>Қоплаш коэффициенти, К &gt; 1,25 (тўлов қобилияти)</t>
  </si>
  <si>
    <t>&gt; 1,25</t>
  </si>
  <si>
    <t xml:space="preserve">Молиявий мустақиллик коэффициенти, К &gt; 1  </t>
  </si>
  <si>
    <t>&gt; 1</t>
  </si>
  <si>
    <t xml:space="preserve">Дивиденд ҳисобланиши (фоизда)  </t>
  </si>
  <si>
    <t xml:space="preserve">Акциядор инвестициясининг рентабеллиги (TSR – Total Shareholders Return)  </t>
  </si>
  <si>
    <t>ЖАМИ:</t>
  </si>
  <si>
    <t>№</t>
  </si>
  <si>
    <t>Наименование показателей</t>
  </si>
  <si>
    <t xml:space="preserve">Норма </t>
  </si>
  <si>
    <t>Относительный вес</t>
  </si>
  <si>
    <t>Прогноз показателей за отчетный период</t>
  </si>
  <si>
    <t>Показатели за отчетный период реальные</t>
  </si>
  <si>
    <t xml:space="preserve">процент исполнение </t>
  </si>
  <si>
    <t>КПЭ</t>
  </si>
  <si>
    <t>Показатели прогнозируемого показателя чистой прибыли (в процентах)</t>
  </si>
  <si>
    <t>Выполнение прогнозного показателя чистой прибыли (убытка) (в процентах)</t>
  </si>
  <si>
    <t xml:space="preserve">Фондоотдача, К &gt; 0,05 (в процентах)Активлар рентабеллиги, К &gt; 0,05 (фоизда)  </t>
  </si>
  <si>
    <t>Коэффициент использования производственной мощности, К &gt; 0,5</t>
  </si>
  <si>
    <t>Коэффициент покрытия, К &gt; 1,25 (платежеспособность)</t>
  </si>
  <si>
    <t>Коэффициент финансовой независимости, К &gt; 1</t>
  </si>
  <si>
    <t xml:space="preserve">Расчет дивидендов (в процентах)  </t>
  </si>
  <si>
    <t xml:space="preserve">Рентабельность инвестиций акционеров (TSR – Total Shareholders Return) </t>
  </si>
  <si>
    <t>Всего</t>
  </si>
  <si>
    <t>Indicator name</t>
  </si>
  <si>
    <t>Norm</t>
  </si>
  <si>
    <t>Percentage ratio</t>
  </si>
  <si>
    <t>Forecast of indicators for the reporting period</t>
  </si>
  <si>
    <t>As of the end of the reporting period</t>
  </si>
  <si>
    <t>performance percentage</t>
  </si>
  <si>
    <t>KPI</t>
  </si>
  <si>
    <t>Performance of net income forecast indicator (percentage)</t>
  </si>
  <si>
    <t>Performance of the net profit (loss) forecast indicator (in percent)</t>
  </si>
  <si>
    <t>Return on assets (in percent), К &gt; 0,05</t>
  </si>
  <si>
    <t>Coefficient of utilization of production capacity, К &gt; 0,5</t>
  </si>
  <si>
    <t xml:space="preserve">Coverage ratio (solvency), К &gt; 1,25 </t>
  </si>
  <si>
    <t>Financial independence coefficient, К &gt; 1</t>
  </si>
  <si>
    <t>Dividend calculation (in percent)</t>
  </si>
  <si>
    <t xml:space="preserve">Profitability of shareholder investment TSR – Total Shareholders Return) </t>
  </si>
  <si>
    <t xml:space="preserve">Total </t>
  </si>
  <si>
    <t>"Ўзбек геология қидирув АЖ"нинг 2024 йил учун самарадорликнинг муҳим кўрсаткичлари Ҳисоби</t>
  </si>
  <si>
    <t>Выполнение КПЭ оп итогам 2024 года АО "Узбекгеологоразведка"</t>
  </si>
  <si>
    <t xml:space="preserve">Achievement of key performance indicators (KPIs) of the 2024 y. of "Uzbek Geological Exploration" JSC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</si>
</sst>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_;[Red]\-#,##0.0__;"/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topLeftCell="A14" workbookViewId="0">
      <selection activeCell="I33" sqref="I33"/>
    </sheetView>
  </sheetViews>
  <sheetFormatPr defaultRowHeight="15" x14ac:dyDescent="0.25"/>
  <cols>
    <col min="1" max="1" width="5" customWidth="1"/>
    <col min="2" max="2" width="73.28515625" customWidth="1"/>
    <col min="3" max="3" width="14.42578125" customWidth="1"/>
    <col min="4" max="4" width="12.5703125" customWidth="1"/>
    <col min="5" max="5" width="15.28515625" customWidth="1"/>
    <col min="6" max="6" width="18.85546875" customWidth="1"/>
    <col min="7" max="7" width="18.7109375" customWidth="1"/>
    <col min="8" max="8" width="13.42578125" customWidth="1"/>
  </cols>
  <sheetData>
    <row r="1" spans="1:8" ht="15.75" thickBot="1" x14ac:dyDescent="0.3"/>
    <row r="2" spans="1:8" ht="15.75" thickBot="1" x14ac:dyDescent="0.3">
      <c r="A2" s="7" t="s">
        <v>55</v>
      </c>
      <c r="B2" s="8"/>
      <c r="C2" s="8"/>
      <c r="D2" s="8"/>
      <c r="E2" s="8"/>
      <c r="F2" s="8"/>
      <c r="G2" s="8"/>
      <c r="H2" s="9"/>
    </row>
    <row r="4" spans="1:8" ht="4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1:8" x14ac:dyDescent="0.25">
      <c r="A5" s="1">
        <v>1</v>
      </c>
      <c r="B5" s="1" t="s">
        <v>8</v>
      </c>
      <c r="C5" s="1" t="s">
        <v>9</v>
      </c>
      <c r="D5" s="1">
        <v>18</v>
      </c>
      <c r="E5" s="10">
        <v>1027828892</v>
      </c>
      <c r="F5" s="10">
        <v>1197610368</v>
      </c>
      <c r="G5" s="11">
        <f>IF(E5&gt;0,F5/E5*100,0)</f>
        <v>116.51845723753016</v>
      </c>
      <c r="H5" s="11">
        <f>ROUND(G5*D5/100,1)</f>
        <v>21</v>
      </c>
    </row>
    <row r="6" spans="1:8" x14ac:dyDescent="0.25">
      <c r="A6" s="1">
        <v>2</v>
      </c>
      <c r="B6" s="1" t="s">
        <v>10</v>
      </c>
      <c r="C6" s="1" t="s">
        <v>9</v>
      </c>
      <c r="D6" s="1">
        <v>10</v>
      </c>
      <c r="E6" s="10">
        <v>36473898</v>
      </c>
      <c r="F6" s="10">
        <v>168588333</v>
      </c>
      <c r="G6" s="11">
        <f t="shared" ref="G6:G12" si="0">IF(E6&gt;0,F6/E6*100,0)</f>
        <v>462.2163855368571</v>
      </c>
      <c r="H6" s="11">
        <f t="shared" ref="H6:H12" si="1">ROUND(G6*D6/100,1)</f>
        <v>46.2</v>
      </c>
    </row>
    <row r="7" spans="1:8" x14ac:dyDescent="0.25">
      <c r="A7" s="1">
        <v>3</v>
      </c>
      <c r="B7" s="1" t="s">
        <v>11</v>
      </c>
      <c r="C7" s="1" t="s">
        <v>12</v>
      </c>
      <c r="D7" s="1">
        <v>1</v>
      </c>
      <c r="E7" s="12">
        <v>0.04</v>
      </c>
      <c r="F7" s="12">
        <v>0.18</v>
      </c>
      <c r="G7" s="11">
        <f t="shared" si="0"/>
        <v>450</v>
      </c>
      <c r="H7" s="11">
        <f t="shared" si="1"/>
        <v>4.5</v>
      </c>
    </row>
    <row r="8" spans="1:8" x14ac:dyDescent="0.25">
      <c r="A8" s="1">
        <v>4</v>
      </c>
      <c r="B8" s="1" t="s">
        <v>13</v>
      </c>
      <c r="C8" s="1" t="s">
        <v>14</v>
      </c>
      <c r="D8" s="1">
        <v>17</v>
      </c>
      <c r="E8" s="10">
        <f>E5</f>
        <v>1027828892</v>
      </c>
      <c r="F8" s="10">
        <f>E8/E5*F5</f>
        <v>1197610368</v>
      </c>
      <c r="G8" s="11">
        <f t="shared" si="0"/>
        <v>116.51845723753016</v>
      </c>
      <c r="H8" s="11">
        <f t="shared" si="1"/>
        <v>19.8</v>
      </c>
    </row>
    <row r="9" spans="1:8" x14ac:dyDescent="0.25">
      <c r="A9" s="1">
        <v>5</v>
      </c>
      <c r="B9" s="1" t="s">
        <v>15</v>
      </c>
      <c r="C9" s="1" t="s">
        <v>16</v>
      </c>
      <c r="D9" s="1">
        <v>17</v>
      </c>
      <c r="E9" s="13">
        <v>8.69</v>
      </c>
      <c r="F9" s="13">
        <v>5.47</v>
      </c>
      <c r="G9" s="11">
        <f t="shared" si="0"/>
        <v>62.945914844649018</v>
      </c>
      <c r="H9" s="11">
        <f t="shared" si="1"/>
        <v>10.7</v>
      </c>
    </row>
    <row r="10" spans="1:8" x14ac:dyDescent="0.25">
      <c r="A10" s="1">
        <v>6</v>
      </c>
      <c r="B10" s="1" t="s">
        <v>17</v>
      </c>
      <c r="C10" s="1" t="s">
        <v>18</v>
      </c>
      <c r="D10" s="1">
        <v>18</v>
      </c>
      <c r="E10" s="13">
        <v>17.440000000000001</v>
      </c>
      <c r="F10" s="13">
        <v>6.63</v>
      </c>
      <c r="G10" s="11">
        <f t="shared" si="0"/>
        <v>38.016055045871553</v>
      </c>
      <c r="H10" s="11">
        <f t="shared" si="1"/>
        <v>6.8</v>
      </c>
    </row>
    <row r="11" spans="1:8" x14ac:dyDescent="0.25">
      <c r="A11" s="1">
        <v>7</v>
      </c>
      <c r="B11" s="1" t="s">
        <v>19</v>
      </c>
      <c r="C11" s="1" t="s">
        <v>9</v>
      </c>
      <c r="D11" s="1">
        <v>11</v>
      </c>
      <c r="E11" s="13">
        <f>E6*1000*0.5/7091808700</f>
        <v>2.5715511756542444</v>
      </c>
      <c r="F11" s="13">
        <f>F6*1000*0.5/7091808700</f>
        <v>11.886130896339603</v>
      </c>
      <c r="G11" s="11">
        <f t="shared" si="0"/>
        <v>462.2163855368571</v>
      </c>
      <c r="H11" s="11">
        <f t="shared" si="1"/>
        <v>50.8</v>
      </c>
    </row>
    <row r="12" spans="1:8" x14ac:dyDescent="0.25">
      <c r="A12" s="1">
        <v>8</v>
      </c>
      <c r="B12" s="1" t="s">
        <v>20</v>
      </c>
      <c r="C12" s="1" t="s">
        <v>9</v>
      </c>
      <c r="D12" s="1">
        <v>8</v>
      </c>
      <c r="E12" s="10">
        <f>(100-100+E6/2)/100</f>
        <v>182369.49</v>
      </c>
      <c r="F12" s="10">
        <f>(100-100+F6/2)/100</f>
        <v>842941.66500000004</v>
      </c>
      <c r="G12" s="11">
        <f t="shared" si="0"/>
        <v>462.2163855368571</v>
      </c>
      <c r="H12" s="11">
        <f t="shared" si="1"/>
        <v>37</v>
      </c>
    </row>
    <row r="13" spans="1:8" x14ac:dyDescent="0.25">
      <c r="A13" s="2"/>
      <c r="B13" s="2" t="s">
        <v>21</v>
      </c>
      <c r="C13" s="1"/>
      <c r="D13" s="2">
        <v>100</v>
      </c>
      <c r="E13" s="14"/>
      <c r="F13" s="14"/>
      <c r="G13" s="14"/>
      <c r="H13" s="15">
        <f>SUM(H5:H12)</f>
        <v>196.8</v>
      </c>
    </row>
    <row r="14" spans="1:8" ht="15.75" thickBot="1" x14ac:dyDescent="0.3"/>
    <row r="15" spans="1:8" ht="15.75" thickBot="1" x14ac:dyDescent="0.3">
      <c r="A15" s="7" t="s">
        <v>56</v>
      </c>
      <c r="B15" s="8"/>
      <c r="C15" s="8"/>
      <c r="D15" s="8"/>
      <c r="E15" s="8"/>
      <c r="F15" s="8"/>
      <c r="G15" s="8"/>
      <c r="H15" s="9"/>
    </row>
    <row r="17" spans="1:8" ht="60" x14ac:dyDescent="0.25">
      <c r="A17" s="3" t="s">
        <v>22</v>
      </c>
      <c r="B17" s="3" t="s">
        <v>23</v>
      </c>
      <c r="C17" s="3" t="s">
        <v>24</v>
      </c>
      <c r="D17" s="3" t="s">
        <v>25</v>
      </c>
      <c r="E17" s="3" t="s">
        <v>26</v>
      </c>
      <c r="F17" s="3" t="s">
        <v>27</v>
      </c>
      <c r="G17" s="3" t="s">
        <v>28</v>
      </c>
      <c r="H17" s="3" t="s">
        <v>29</v>
      </c>
    </row>
    <row r="18" spans="1:8" x14ac:dyDescent="0.25">
      <c r="A18" s="4">
        <v>1</v>
      </c>
      <c r="B18" s="6" t="s">
        <v>30</v>
      </c>
      <c r="C18" s="4" t="s">
        <v>9</v>
      </c>
      <c r="D18" s="4">
        <v>18</v>
      </c>
      <c r="E18" s="10">
        <v>1027828892</v>
      </c>
      <c r="F18" s="10">
        <v>1197610368</v>
      </c>
      <c r="G18" s="11">
        <f>IF(E18&gt;0,F18/E18*100,0)</f>
        <v>116.51845723753016</v>
      </c>
      <c r="H18" s="11">
        <f>ROUND(G18*D18/100,1)</f>
        <v>21</v>
      </c>
    </row>
    <row r="19" spans="1:8" ht="30" x14ac:dyDescent="0.25">
      <c r="A19" s="4">
        <v>2</v>
      </c>
      <c r="B19" s="6" t="s">
        <v>31</v>
      </c>
      <c r="C19" s="4" t="s">
        <v>9</v>
      </c>
      <c r="D19" s="4">
        <v>10</v>
      </c>
      <c r="E19" s="10">
        <v>36473898</v>
      </c>
      <c r="F19" s="10">
        <v>168588333</v>
      </c>
      <c r="G19" s="11">
        <f t="shared" ref="G19:G25" si="2">IF(E19&gt;0,F19/E19*100,0)</f>
        <v>462.2163855368571</v>
      </c>
      <c r="H19" s="11">
        <f t="shared" ref="H19:H25" si="3">ROUND(G19*D19/100,1)</f>
        <v>46.2</v>
      </c>
    </row>
    <row r="20" spans="1:8" ht="30" x14ac:dyDescent="0.25">
      <c r="A20" s="4">
        <v>3</v>
      </c>
      <c r="B20" s="6" t="s">
        <v>32</v>
      </c>
      <c r="C20" s="4" t="s">
        <v>12</v>
      </c>
      <c r="D20" s="4">
        <v>1</v>
      </c>
      <c r="E20" s="12">
        <v>0.04</v>
      </c>
      <c r="F20" s="12">
        <v>0.18</v>
      </c>
      <c r="G20" s="11">
        <f t="shared" si="2"/>
        <v>450</v>
      </c>
      <c r="H20" s="11">
        <f t="shared" si="3"/>
        <v>4.5</v>
      </c>
    </row>
    <row r="21" spans="1:8" x14ac:dyDescent="0.25">
      <c r="A21" s="4">
        <v>4</v>
      </c>
      <c r="B21" s="6" t="s">
        <v>33</v>
      </c>
      <c r="C21" s="4" t="s">
        <v>14</v>
      </c>
      <c r="D21" s="4">
        <v>17</v>
      </c>
      <c r="E21" s="10">
        <f>E18</f>
        <v>1027828892</v>
      </c>
      <c r="F21" s="10">
        <f>E21/E18*F18</f>
        <v>1197610368</v>
      </c>
      <c r="G21" s="11">
        <f t="shared" si="2"/>
        <v>116.51845723753016</v>
      </c>
      <c r="H21" s="11">
        <f t="shared" si="3"/>
        <v>19.8</v>
      </c>
    </row>
    <row r="22" spans="1:8" x14ac:dyDescent="0.25">
      <c r="A22" s="4">
        <v>5</v>
      </c>
      <c r="B22" s="6" t="s">
        <v>34</v>
      </c>
      <c r="C22" s="4" t="s">
        <v>16</v>
      </c>
      <c r="D22" s="4">
        <v>17</v>
      </c>
      <c r="E22" s="13">
        <v>8.69</v>
      </c>
      <c r="F22" s="13">
        <v>5.47</v>
      </c>
      <c r="G22" s="11">
        <f t="shared" si="2"/>
        <v>62.945914844649018</v>
      </c>
      <c r="H22" s="11">
        <f t="shared" si="3"/>
        <v>10.7</v>
      </c>
    </row>
    <row r="23" spans="1:8" x14ac:dyDescent="0.25">
      <c r="A23" s="4">
        <v>6</v>
      </c>
      <c r="B23" s="6" t="s">
        <v>35</v>
      </c>
      <c r="C23" s="4" t="s">
        <v>18</v>
      </c>
      <c r="D23" s="4">
        <v>18</v>
      </c>
      <c r="E23" s="13">
        <v>17.440000000000001</v>
      </c>
      <c r="F23" s="13">
        <v>6.63</v>
      </c>
      <c r="G23" s="11">
        <f t="shared" si="2"/>
        <v>38.016055045871553</v>
      </c>
      <c r="H23" s="11">
        <f t="shared" si="3"/>
        <v>6.8</v>
      </c>
    </row>
    <row r="24" spans="1:8" x14ac:dyDescent="0.25">
      <c r="A24" s="4">
        <v>7</v>
      </c>
      <c r="B24" s="6" t="s">
        <v>36</v>
      </c>
      <c r="C24" s="4" t="s">
        <v>9</v>
      </c>
      <c r="D24" s="4">
        <v>11</v>
      </c>
      <c r="E24" s="13">
        <f>E19*1000*0.5/7091808700</f>
        <v>2.5715511756542444</v>
      </c>
      <c r="F24" s="13">
        <f>F19*1000*0.5/7091808700</f>
        <v>11.886130896339603</v>
      </c>
      <c r="G24" s="11">
        <f t="shared" si="2"/>
        <v>462.2163855368571</v>
      </c>
      <c r="H24" s="11">
        <f t="shared" si="3"/>
        <v>50.8</v>
      </c>
    </row>
    <row r="25" spans="1:8" x14ac:dyDescent="0.25">
      <c r="A25" s="4">
        <v>8</v>
      </c>
      <c r="B25" s="6" t="s">
        <v>37</v>
      </c>
      <c r="C25" s="4" t="s">
        <v>9</v>
      </c>
      <c r="D25" s="4">
        <v>8</v>
      </c>
      <c r="E25" s="10">
        <f>(100-100+E19/2)/100</f>
        <v>182369.49</v>
      </c>
      <c r="F25" s="10">
        <f>(100-100+F19/2)/100</f>
        <v>842941.66500000004</v>
      </c>
      <c r="G25" s="11">
        <f t="shared" si="2"/>
        <v>462.2163855368571</v>
      </c>
      <c r="H25" s="11">
        <f t="shared" si="3"/>
        <v>37</v>
      </c>
    </row>
    <row r="26" spans="1:8" x14ac:dyDescent="0.25">
      <c r="A26" s="4"/>
      <c r="B26" s="5" t="s">
        <v>38</v>
      </c>
      <c r="C26" s="4"/>
      <c r="D26" s="5">
        <v>100</v>
      </c>
      <c r="E26" s="14"/>
      <c r="F26" s="14"/>
      <c r="G26" s="14"/>
      <c r="H26" s="15">
        <f>SUM(H18:H25)</f>
        <v>196.8</v>
      </c>
    </row>
    <row r="28" spans="1:8" ht="15.75" thickBot="1" x14ac:dyDescent="0.3"/>
    <row r="29" spans="1:8" ht="15.75" thickBot="1" x14ac:dyDescent="0.3">
      <c r="A29" s="7" t="s">
        <v>57</v>
      </c>
      <c r="B29" s="8"/>
      <c r="C29" s="8"/>
      <c r="D29" s="8"/>
      <c r="E29" s="8"/>
      <c r="F29" s="8"/>
      <c r="G29" s="8"/>
      <c r="H29" s="9"/>
    </row>
    <row r="31" spans="1:8" ht="60" x14ac:dyDescent="0.25">
      <c r="A31" s="3" t="s">
        <v>22</v>
      </c>
      <c r="B31" s="3" t="s">
        <v>39</v>
      </c>
      <c r="C31" s="3" t="s">
        <v>40</v>
      </c>
      <c r="D31" s="3" t="s">
        <v>41</v>
      </c>
      <c r="E31" s="3" t="s">
        <v>42</v>
      </c>
      <c r="F31" s="3" t="s">
        <v>43</v>
      </c>
      <c r="G31" s="3" t="s">
        <v>44</v>
      </c>
      <c r="H31" s="3" t="s">
        <v>45</v>
      </c>
    </row>
    <row r="32" spans="1:8" x14ac:dyDescent="0.25">
      <c r="A32" s="4">
        <v>1</v>
      </c>
      <c r="B32" s="6" t="s">
        <v>46</v>
      </c>
      <c r="C32" s="4" t="s">
        <v>9</v>
      </c>
      <c r="D32" s="4">
        <v>18</v>
      </c>
      <c r="E32" s="10">
        <v>1027828892</v>
      </c>
      <c r="F32" s="10">
        <v>1197610368</v>
      </c>
      <c r="G32" s="11">
        <f>IF(E32&gt;0,F32/E32*100,0)</f>
        <v>116.51845723753016</v>
      </c>
      <c r="H32" s="11">
        <f>ROUND(G32*D32/100,1)</f>
        <v>21</v>
      </c>
    </row>
    <row r="33" spans="1:8" x14ac:dyDescent="0.25">
      <c r="A33" s="4">
        <v>2</v>
      </c>
      <c r="B33" s="6" t="s">
        <v>47</v>
      </c>
      <c r="C33" s="4" t="s">
        <v>9</v>
      </c>
      <c r="D33" s="4">
        <v>10</v>
      </c>
      <c r="E33" s="10">
        <v>36473898</v>
      </c>
      <c r="F33" s="10">
        <v>168588333</v>
      </c>
      <c r="G33" s="11">
        <f t="shared" ref="G33:G39" si="4">IF(E33&gt;0,F33/E33*100,0)</f>
        <v>462.2163855368571</v>
      </c>
      <c r="H33" s="11">
        <f t="shared" ref="H33:H39" si="5">ROUND(G33*D33/100,1)</f>
        <v>46.2</v>
      </c>
    </row>
    <row r="34" spans="1:8" x14ac:dyDescent="0.25">
      <c r="A34" s="4">
        <v>3</v>
      </c>
      <c r="B34" s="6" t="s">
        <v>48</v>
      </c>
      <c r="C34" s="4" t="s">
        <v>12</v>
      </c>
      <c r="D34" s="4">
        <v>1</v>
      </c>
      <c r="E34" s="12">
        <v>0.04</v>
      </c>
      <c r="F34" s="12">
        <v>0.18</v>
      </c>
      <c r="G34" s="11">
        <f t="shared" si="4"/>
        <v>450</v>
      </c>
      <c r="H34" s="11">
        <f t="shared" si="5"/>
        <v>4.5</v>
      </c>
    </row>
    <row r="35" spans="1:8" x14ac:dyDescent="0.25">
      <c r="A35" s="4">
        <v>4</v>
      </c>
      <c r="B35" s="6" t="s">
        <v>49</v>
      </c>
      <c r="C35" s="4" t="s">
        <v>14</v>
      </c>
      <c r="D35" s="4">
        <v>17</v>
      </c>
      <c r="E35" s="10">
        <f>E32</f>
        <v>1027828892</v>
      </c>
      <c r="F35" s="10">
        <f>E35/E32*F32</f>
        <v>1197610368</v>
      </c>
      <c r="G35" s="11">
        <f t="shared" si="4"/>
        <v>116.51845723753016</v>
      </c>
      <c r="H35" s="11">
        <f t="shared" si="5"/>
        <v>19.8</v>
      </c>
    </row>
    <row r="36" spans="1:8" x14ac:dyDescent="0.25">
      <c r="A36" s="4">
        <v>5</v>
      </c>
      <c r="B36" s="6" t="s">
        <v>50</v>
      </c>
      <c r="C36" s="4" t="s">
        <v>16</v>
      </c>
      <c r="D36" s="4">
        <v>17</v>
      </c>
      <c r="E36" s="13">
        <v>8.69</v>
      </c>
      <c r="F36" s="13">
        <v>5.47</v>
      </c>
      <c r="G36" s="11">
        <f t="shared" si="4"/>
        <v>62.945914844649018</v>
      </c>
      <c r="H36" s="11">
        <f t="shared" si="5"/>
        <v>10.7</v>
      </c>
    </row>
    <row r="37" spans="1:8" x14ac:dyDescent="0.25">
      <c r="A37" s="4">
        <v>6</v>
      </c>
      <c r="B37" s="6" t="s">
        <v>51</v>
      </c>
      <c r="C37" s="4" t="s">
        <v>18</v>
      </c>
      <c r="D37" s="4">
        <v>18</v>
      </c>
      <c r="E37" s="13">
        <v>17.440000000000001</v>
      </c>
      <c r="F37" s="13">
        <v>6.63</v>
      </c>
      <c r="G37" s="11">
        <f t="shared" si="4"/>
        <v>38.016055045871553</v>
      </c>
      <c r="H37" s="11">
        <f t="shared" si="5"/>
        <v>6.8</v>
      </c>
    </row>
    <row r="38" spans="1:8" x14ac:dyDescent="0.25">
      <c r="A38" s="4">
        <v>7</v>
      </c>
      <c r="B38" s="6" t="s">
        <v>52</v>
      </c>
      <c r="C38" s="4" t="s">
        <v>9</v>
      </c>
      <c r="D38" s="4">
        <v>11</v>
      </c>
      <c r="E38" s="13">
        <f>E33*1000*0.5/7091808700</f>
        <v>2.5715511756542444</v>
      </c>
      <c r="F38" s="13">
        <f>F33*1000*0.5/7091808700</f>
        <v>11.886130896339603</v>
      </c>
      <c r="G38" s="11">
        <f t="shared" si="4"/>
        <v>462.2163855368571</v>
      </c>
      <c r="H38" s="11">
        <f t="shared" si="5"/>
        <v>50.8</v>
      </c>
    </row>
    <row r="39" spans="1:8" x14ac:dyDescent="0.25">
      <c r="A39" s="4">
        <v>8</v>
      </c>
      <c r="B39" s="6" t="s">
        <v>53</v>
      </c>
      <c r="C39" s="4" t="s">
        <v>9</v>
      </c>
      <c r="D39" s="4">
        <v>8</v>
      </c>
      <c r="E39" s="10">
        <f>(100-100+E33/2)/100</f>
        <v>182369.49</v>
      </c>
      <c r="F39" s="10">
        <f>(100-100+F33/2)/100</f>
        <v>842941.66500000004</v>
      </c>
      <c r="G39" s="11">
        <f t="shared" si="4"/>
        <v>462.2163855368571</v>
      </c>
      <c r="H39" s="11">
        <f t="shared" si="5"/>
        <v>37</v>
      </c>
    </row>
    <row r="40" spans="1:8" x14ac:dyDescent="0.25">
      <c r="A40" s="4"/>
      <c r="B40" s="5" t="s">
        <v>54</v>
      </c>
      <c r="C40" s="4"/>
      <c r="D40" s="5">
        <v>100</v>
      </c>
      <c r="E40" s="14"/>
      <c r="F40" s="14"/>
      <c r="G40" s="14"/>
      <c r="H40" s="15">
        <f>SUM(H32:H39)</f>
        <v>196.8</v>
      </c>
    </row>
  </sheetData>
  <mergeCells count="3">
    <mergeCell ref="A2:H2"/>
    <mergeCell ref="A15:H15"/>
    <mergeCell ref="A29:H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Расулов Тохир Шерматович</dc:creator>
  <cp:lastModifiedBy>Расулов Тохир Шерматович</cp:lastModifiedBy>
  <dcterms:created xsi:type="dcterms:W3CDTF">2015-06-05T18:19:34Z</dcterms:created>
  <dcterms:modified xsi:type="dcterms:W3CDTF">2025-03-26T06:37:29Z</dcterms:modified>
</cp:coreProperties>
</file>